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00" yWindow="510" windowWidth="19440" windowHeight="7545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5621"/>
</workbook>
</file>

<file path=xl/calcChain.xml><?xml version="1.0" encoding="utf-8"?>
<calcChain xmlns="http://schemas.openxmlformats.org/spreadsheetml/2006/main">
  <c r="I37" i="2" l="1"/>
  <c r="I126" i="2"/>
  <c r="E133" i="2"/>
  <c r="H128" i="2"/>
  <c r="I112" i="2"/>
  <c r="F112" i="2"/>
  <c r="G114" i="2"/>
  <c r="D114" i="2"/>
  <c r="H37" i="2"/>
  <c r="E37" i="2"/>
  <c r="G38" i="2"/>
  <c r="D38" i="2"/>
  <c r="J38" i="2" l="1"/>
  <c r="G45" i="3"/>
  <c r="E139" i="2" l="1"/>
  <c r="F126" i="2"/>
  <c r="K88" i="2" l="1"/>
  <c r="H34" i="2"/>
  <c r="H52" i="2" l="1"/>
  <c r="G62" i="2"/>
  <c r="G58" i="2"/>
  <c r="D58" i="2"/>
  <c r="J58" i="2" s="1"/>
  <c r="H133" i="2"/>
  <c r="G105" i="2"/>
  <c r="G86" i="2"/>
  <c r="D86" i="2"/>
  <c r="E60" i="2"/>
  <c r="L16" i="3"/>
  <c r="G16" i="3"/>
  <c r="K16" i="3"/>
  <c r="J86" i="2" l="1"/>
  <c r="D45" i="3"/>
  <c r="I55" i="2" l="1"/>
  <c r="H139" i="2"/>
  <c r="G77" i="2"/>
  <c r="D77" i="2"/>
  <c r="J77" i="2" l="1"/>
  <c r="G141" i="2"/>
  <c r="D141" i="2"/>
  <c r="E128" i="2"/>
  <c r="H31" i="2"/>
  <c r="D32" i="3" l="1"/>
  <c r="G53" i="3" l="1"/>
  <c r="G52" i="3"/>
  <c r="G51" i="3"/>
  <c r="G50" i="3"/>
  <c r="G12" i="3"/>
  <c r="G46" i="3"/>
  <c r="G43" i="3"/>
  <c r="G42" i="3"/>
  <c r="G41" i="3"/>
  <c r="G40" i="3"/>
  <c r="G39" i="3"/>
  <c r="G34" i="3"/>
  <c r="G33" i="3"/>
  <c r="G32" i="3"/>
  <c r="G30" i="3"/>
  <c r="G29" i="3"/>
  <c r="G24" i="3"/>
  <c r="K87" i="2" l="1"/>
  <c r="E82" i="2"/>
  <c r="H130" i="2" l="1"/>
  <c r="H97" i="2" l="1"/>
  <c r="A34" i="2" l="1"/>
  <c r="A35" i="2"/>
  <c r="D143" i="2" l="1"/>
  <c r="L15" i="3"/>
  <c r="K15" i="3"/>
  <c r="L145" i="2"/>
  <c r="K145" i="2"/>
  <c r="L144" i="2"/>
  <c r="K144" i="2"/>
  <c r="J144" i="2"/>
  <c r="L143" i="2"/>
  <c r="K143" i="2"/>
  <c r="L140" i="2"/>
  <c r="K140" i="2"/>
  <c r="J140" i="2"/>
  <c r="I142" i="2"/>
  <c r="I138" i="2" s="1"/>
  <c r="F142" i="2"/>
  <c r="A87" i="2"/>
  <c r="G87" i="2"/>
  <c r="D87" i="2"/>
  <c r="H84" i="2"/>
  <c r="F13" i="2"/>
  <c r="L142" i="2" l="1"/>
  <c r="J87" i="2"/>
  <c r="H142" i="2" l="1"/>
  <c r="E142" i="2"/>
  <c r="E92" i="2"/>
  <c r="H45" i="2"/>
  <c r="H138" i="2" l="1"/>
  <c r="G142" i="2"/>
  <c r="G138" i="2" s="1"/>
  <c r="D142" i="2"/>
  <c r="D138" i="2" s="1"/>
  <c r="E138" i="2"/>
  <c r="K142" i="2"/>
  <c r="D52" i="3"/>
  <c r="J52" i="3" s="1"/>
  <c r="K52" i="3"/>
  <c r="L52" i="3"/>
  <c r="A88" i="2" l="1"/>
  <c r="G88" i="2" l="1"/>
  <c r="D88" i="2"/>
  <c r="J88" i="2" l="1"/>
  <c r="I102" i="2"/>
  <c r="G76" i="2"/>
  <c r="D76" i="2"/>
  <c r="H82" i="2"/>
  <c r="J76" i="2" l="1"/>
  <c r="L99" i="2"/>
  <c r="L98" i="2"/>
  <c r="K99" i="2"/>
  <c r="I97" i="2"/>
  <c r="E97" i="2"/>
  <c r="G99" i="2"/>
  <c r="D99" i="2"/>
  <c r="C99" i="2"/>
  <c r="J99" i="2" l="1"/>
  <c r="I103" i="2"/>
  <c r="G69" i="2"/>
  <c r="D69" i="2"/>
  <c r="J69" i="2" l="1"/>
  <c r="E136" i="2"/>
  <c r="H136" i="2"/>
  <c r="L93" i="2"/>
  <c r="L90" i="2"/>
  <c r="L85" i="2"/>
  <c r="L83" i="2"/>
  <c r="L81" i="2"/>
  <c r="L79" i="2"/>
  <c r="K93" i="2"/>
  <c r="K90" i="2"/>
  <c r="K85" i="2"/>
  <c r="K83" i="2"/>
  <c r="K82" i="2"/>
  <c r="K81" i="2"/>
  <c r="K79" i="2"/>
  <c r="H103" i="2"/>
  <c r="F103" i="2"/>
  <c r="E103" i="2"/>
  <c r="I100" i="2"/>
  <c r="H100" i="2"/>
  <c r="F100" i="2"/>
  <c r="E100" i="2"/>
  <c r="F97" i="2"/>
  <c r="D97" i="2" s="1"/>
  <c r="I95" i="2"/>
  <c r="H95" i="2"/>
  <c r="F95" i="2"/>
  <c r="E95" i="2"/>
  <c r="H91" i="2"/>
  <c r="I92" i="2"/>
  <c r="L92" i="2" s="1"/>
  <c r="H92" i="2"/>
  <c r="K92" i="2" s="1"/>
  <c r="F92" i="2"/>
  <c r="F91" i="2" s="1"/>
  <c r="E91" i="2"/>
  <c r="I89" i="2"/>
  <c r="L89" i="2" s="1"/>
  <c r="H89" i="2"/>
  <c r="F89" i="2"/>
  <c r="E89" i="2"/>
  <c r="K89" i="2" s="1"/>
  <c r="I78" i="2"/>
  <c r="L78" i="2" s="1"/>
  <c r="H78" i="2"/>
  <c r="F78" i="2"/>
  <c r="E78" i="2"/>
  <c r="I80" i="2"/>
  <c r="L80" i="2" s="1"/>
  <c r="H80" i="2"/>
  <c r="F80" i="2"/>
  <c r="E80" i="2"/>
  <c r="I82" i="2"/>
  <c r="F82" i="2"/>
  <c r="D82" i="2" s="1"/>
  <c r="I84" i="2"/>
  <c r="F84" i="2"/>
  <c r="E84" i="2"/>
  <c r="G93" i="2"/>
  <c r="G90" i="2"/>
  <c r="G85" i="2"/>
  <c r="G83" i="2"/>
  <c r="G81" i="2"/>
  <c r="G79" i="2"/>
  <c r="D101" i="2"/>
  <c r="D98" i="2"/>
  <c r="D96" i="2"/>
  <c r="D93" i="2"/>
  <c r="D90" i="2"/>
  <c r="D85" i="2"/>
  <c r="D83" i="2"/>
  <c r="D81" i="2"/>
  <c r="D79" i="2"/>
  <c r="I40" i="2"/>
  <c r="I36" i="2" s="1"/>
  <c r="H40" i="2"/>
  <c r="F40" i="2"/>
  <c r="E40" i="2"/>
  <c r="I34" i="2"/>
  <c r="F34" i="2"/>
  <c r="G35" i="2"/>
  <c r="D35" i="2"/>
  <c r="G33" i="2"/>
  <c r="I31" i="2"/>
  <c r="F31" i="2"/>
  <c r="E31" i="2"/>
  <c r="D24" i="3"/>
  <c r="I59" i="3"/>
  <c r="H59" i="3"/>
  <c r="F59" i="3"/>
  <c r="E59" i="3"/>
  <c r="G92" i="2" l="1"/>
  <c r="H75" i="2"/>
  <c r="G89" i="2"/>
  <c r="I91" i="2"/>
  <c r="L91" i="2" s="1"/>
  <c r="I94" i="2"/>
  <c r="I74" i="2" s="1"/>
  <c r="H94" i="2"/>
  <c r="H123" i="2"/>
  <c r="I75" i="2"/>
  <c r="I24" i="2"/>
  <c r="L84" i="2"/>
  <c r="D91" i="2"/>
  <c r="F94" i="2"/>
  <c r="K84" i="2"/>
  <c r="E75" i="2"/>
  <c r="L82" i="2"/>
  <c r="F75" i="2"/>
  <c r="F74" i="2" s="1"/>
  <c r="D100" i="2"/>
  <c r="J81" i="2"/>
  <c r="K91" i="2"/>
  <c r="J90" i="2"/>
  <c r="D89" i="2"/>
  <c r="J83" i="2"/>
  <c r="J79" i="2"/>
  <c r="J93" i="2"/>
  <c r="G78" i="2"/>
  <c r="K78" i="2"/>
  <c r="J85" i="2"/>
  <c r="K80" i="2"/>
  <c r="E94" i="2"/>
  <c r="D94" i="2" s="1"/>
  <c r="D80" i="2"/>
  <c r="D78" i="2"/>
  <c r="D95" i="2"/>
  <c r="D92" i="2"/>
  <c r="G80" i="2"/>
  <c r="G82" i="2"/>
  <c r="J82" i="2" s="1"/>
  <c r="G84" i="2"/>
  <c r="D84" i="2"/>
  <c r="J35" i="2"/>
  <c r="G34" i="2"/>
  <c r="D34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4" i="3" s="1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2" i="3"/>
  <c r="G21" i="3"/>
  <c r="D23" i="3"/>
  <c r="D22" i="3"/>
  <c r="D21" i="3"/>
  <c r="G19" i="3"/>
  <c r="E18" i="3"/>
  <c r="D19" i="3"/>
  <c r="G17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46" i="2"/>
  <c r="H146" i="2"/>
  <c r="F146" i="2"/>
  <c r="E146" i="2"/>
  <c r="I139" i="2"/>
  <c r="F139" i="2"/>
  <c r="F138" i="2" s="1"/>
  <c r="I130" i="2"/>
  <c r="F130" i="2"/>
  <c r="I128" i="2"/>
  <c r="F128" i="2"/>
  <c r="H126" i="2"/>
  <c r="I124" i="2"/>
  <c r="H124" i="2"/>
  <c r="F124" i="2"/>
  <c r="E130" i="2"/>
  <c r="E126" i="2"/>
  <c r="E124" i="2"/>
  <c r="I72" i="2"/>
  <c r="I71" i="2" s="1"/>
  <c r="I70" i="2" s="1"/>
  <c r="I60" i="2"/>
  <c r="I59" i="2" s="1"/>
  <c r="H60" i="2"/>
  <c r="H59" i="2" s="1"/>
  <c r="F60" i="2"/>
  <c r="F59" i="2" s="1"/>
  <c r="G57" i="2"/>
  <c r="G56" i="2"/>
  <c r="G54" i="2"/>
  <c r="G53" i="2"/>
  <c r="I51" i="2"/>
  <c r="F55" i="2"/>
  <c r="E55" i="2"/>
  <c r="I48" i="2"/>
  <c r="I47" i="2" s="1"/>
  <c r="H48" i="2"/>
  <c r="H47" i="2" s="1"/>
  <c r="I45" i="2"/>
  <c r="I19" i="2"/>
  <c r="I18" i="2" s="1"/>
  <c r="H19" i="2"/>
  <c r="H18" i="2" s="1"/>
  <c r="F48" i="2"/>
  <c r="F47" i="2" s="1"/>
  <c r="F45" i="2"/>
  <c r="E48" i="2"/>
  <c r="E47" i="2" s="1"/>
  <c r="E45" i="2"/>
  <c r="F37" i="2"/>
  <c r="E36" i="2"/>
  <c r="E25" i="2"/>
  <c r="E24" i="2" s="1"/>
  <c r="F19" i="2"/>
  <c r="F18" i="2" s="1"/>
  <c r="E19" i="2"/>
  <c r="E18" i="2" s="1"/>
  <c r="J92" i="2" l="1"/>
  <c r="J89" i="2"/>
  <c r="H74" i="2"/>
  <c r="E123" i="2"/>
  <c r="G91" i="2"/>
  <c r="J91" i="2" s="1"/>
  <c r="G75" i="2"/>
  <c r="L75" i="2"/>
  <c r="D75" i="2"/>
  <c r="J78" i="2"/>
  <c r="E74" i="2"/>
  <c r="J80" i="2"/>
  <c r="J84" i="2"/>
  <c r="K75" i="2"/>
  <c r="E11" i="4"/>
  <c r="F44" i="2"/>
  <c r="E44" i="2"/>
  <c r="I123" i="2"/>
  <c r="F123" i="2"/>
  <c r="I44" i="2"/>
  <c r="H44" i="2"/>
  <c r="F36" i="2"/>
  <c r="G148" i="2"/>
  <c r="G147" i="2"/>
  <c r="G146" i="2"/>
  <c r="G145" i="2"/>
  <c r="G143" i="2"/>
  <c r="J143" i="2" s="1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2" i="2"/>
  <c r="G121" i="2"/>
  <c r="G119" i="2"/>
  <c r="G118" i="2"/>
  <c r="G116" i="2"/>
  <c r="G115" i="2"/>
  <c r="G113" i="2"/>
  <c r="G108" i="2"/>
  <c r="G107" i="2"/>
  <c r="G104" i="2"/>
  <c r="G103" i="2"/>
  <c r="G101" i="2"/>
  <c r="G100" i="2"/>
  <c r="G98" i="2"/>
  <c r="G97" i="2"/>
  <c r="G96" i="2"/>
  <c r="G95" i="2"/>
  <c r="G94" i="2"/>
  <c r="G73" i="2"/>
  <c r="G68" i="2"/>
  <c r="G64" i="2"/>
  <c r="G63" i="2"/>
  <c r="G61" i="2"/>
  <c r="G60" i="2"/>
  <c r="G59" i="2"/>
  <c r="G49" i="2"/>
  <c r="G48" i="2"/>
  <c r="G47" i="2"/>
  <c r="G46" i="2"/>
  <c r="G45" i="2"/>
  <c r="G43" i="2"/>
  <c r="G42" i="2"/>
  <c r="G41" i="2"/>
  <c r="G39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48" i="2"/>
  <c r="D147" i="2"/>
  <c r="D146" i="2"/>
  <c r="D145" i="2"/>
  <c r="J142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2" i="2"/>
  <c r="D121" i="2"/>
  <c r="D119" i="2"/>
  <c r="D118" i="2"/>
  <c r="D116" i="2"/>
  <c r="D115" i="2"/>
  <c r="D113" i="2"/>
  <c r="D108" i="2"/>
  <c r="D107" i="2"/>
  <c r="D105" i="2"/>
  <c r="D104" i="2"/>
  <c r="D103" i="2"/>
  <c r="D73" i="2"/>
  <c r="D68" i="2"/>
  <c r="D64" i="2"/>
  <c r="D63" i="2"/>
  <c r="D62" i="2"/>
  <c r="D61" i="2"/>
  <c r="D57" i="2"/>
  <c r="D56" i="2"/>
  <c r="D54" i="2"/>
  <c r="D53" i="2"/>
  <c r="D49" i="2"/>
  <c r="D48" i="2"/>
  <c r="D47" i="2"/>
  <c r="D46" i="2"/>
  <c r="D45" i="2"/>
  <c r="D43" i="2"/>
  <c r="D42" i="2"/>
  <c r="D41" i="2"/>
  <c r="D40" i="2"/>
  <c r="D39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J15" i="2" l="1"/>
  <c r="J145" i="2"/>
  <c r="D36" i="2"/>
  <c r="J75" i="2"/>
  <c r="D44" i="2"/>
  <c r="J17" i="2"/>
  <c r="G123" i="2"/>
  <c r="D112" i="2"/>
  <c r="D111" i="2" s="1"/>
  <c r="G112" i="2"/>
  <c r="G111" i="2" s="1"/>
  <c r="E9" i="4"/>
  <c r="D11" i="4"/>
  <c r="G44" i="2"/>
  <c r="K35" i="3"/>
  <c r="D57" i="3"/>
  <c r="I44" i="3"/>
  <c r="J135" i="2"/>
  <c r="H55" i="2"/>
  <c r="H51" i="2" s="1"/>
  <c r="G55" i="2" l="1"/>
  <c r="D9" i="4"/>
  <c r="H67" i="2"/>
  <c r="J42" i="2"/>
  <c r="K98" i="2"/>
  <c r="J98" i="2"/>
  <c r="L27" i="2"/>
  <c r="K27" i="2"/>
  <c r="J27" i="2"/>
  <c r="L41" i="3"/>
  <c r="K41" i="3"/>
  <c r="J41" i="3"/>
  <c r="H38" i="3"/>
  <c r="G38" i="3"/>
  <c r="E38" i="3"/>
  <c r="D38" i="3"/>
  <c r="I111" i="2"/>
  <c r="L35" i="3"/>
  <c r="G18" i="3"/>
  <c r="J116" i="2"/>
  <c r="J105" i="2"/>
  <c r="L29" i="2"/>
  <c r="K29" i="2"/>
  <c r="J29" i="2"/>
  <c r="J122" i="2"/>
  <c r="H112" i="2"/>
  <c r="J104" i="2"/>
  <c r="H31" i="3"/>
  <c r="G31" i="3"/>
  <c r="E31" i="3"/>
  <c r="D31" i="3"/>
  <c r="D25" i="3"/>
  <c r="J35" i="3"/>
  <c r="I120" i="2"/>
  <c r="I117" i="2" s="1"/>
  <c r="H120" i="2"/>
  <c r="F120" i="2"/>
  <c r="F117" i="2" s="1"/>
  <c r="E120" i="2"/>
  <c r="K24" i="3"/>
  <c r="J24" i="3"/>
  <c r="I110" i="2" l="1"/>
  <c r="I109" i="2" s="1"/>
  <c r="E117" i="2"/>
  <c r="D117" i="2" s="1"/>
  <c r="D120" i="2"/>
  <c r="H117" i="2"/>
  <c r="G117" i="2" s="1"/>
  <c r="G120" i="2"/>
  <c r="H66" i="2"/>
  <c r="G67" i="2"/>
  <c r="H111" i="2"/>
  <c r="E13" i="2"/>
  <c r="H110" i="2" l="1"/>
  <c r="G110" i="2"/>
  <c r="G109" i="2" s="1"/>
  <c r="G66" i="2"/>
  <c r="H65" i="2"/>
  <c r="E12" i="2"/>
  <c r="D18" i="3"/>
  <c r="F18" i="3"/>
  <c r="G47" i="3"/>
  <c r="I20" i="3"/>
  <c r="H20" i="3"/>
  <c r="G20" i="3"/>
  <c r="F20" i="3"/>
  <c r="E20" i="3"/>
  <c r="D20" i="3"/>
  <c r="L147" i="2"/>
  <c r="K147" i="2"/>
  <c r="J147" i="2"/>
  <c r="L146" i="2"/>
  <c r="K146" i="2"/>
  <c r="J146" i="2"/>
  <c r="L139" i="2"/>
  <c r="K139" i="2"/>
  <c r="J139" i="2"/>
  <c r="L138" i="2"/>
  <c r="K138" i="2"/>
  <c r="J138" i="2"/>
  <c r="L137" i="2"/>
  <c r="K137" i="2"/>
  <c r="J137" i="2"/>
  <c r="L136" i="2"/>
  <c r="K136" i="2"/>
  <c r="J136" i="2"/>
  <c r="L132" i="2"/>
  <c r="K132" i="2"/>
  <c r="J132" i="2"/>
  <c r="L131" i="2"/>
  <c r="K131" i="2"/>
  <c r="J131" i="2"/>
  <c r="L129" i="2"/>
  <c r="K129" i="2"/>
  <c r="J129" i="2"/>
  <c r="L128" i="2"/>
  <c r="K128" i="2"/>
  <c r="J128" i="2"/>
  <c r="L127" i="2"/>
  <c r="K127" i="2"/>
  <c r="J127" i="2"/>
  <c r="L126" i="2"/>
  <c r="K126" i="2"/>
  <c r="J126" i="2"/>
  <c r="L121" i="2"/>
  <c r="K121" i="2"/>
  <c r="J121" i="2"/>
  <c r="L120" i="2"/>
  <c r="K120" i="2"/>
  <c r="J120" i="2"/>
  <c r="L117" i="2"/>
  <c r="K117" i="2"/>
  <c r="J117" i="2"/>
  <c r="L114" i="2"/>
  <c r="K114" i="2"/>
  <c r="J114" i="2"/>
  <c r="L113" i="2"/>
  <c r="K113" i="2"/>
  <c r="J113" i="2"/>
  <c r="L108" i="2"/>
  <c r="K108" i="2"/>
  <c r="J108" i="2"/>
  <c r="L107" i="2"/>
  <c r="K107" i="2"/>
  <c r="J107" i="2"/>
  <c r="L101" i="2"/>
  <c r="K101" i="2"/>
  <c r="J101" i="2"/>
  <c r="L100" i="2"/>
  <c r="K100" i="2"/>
  <c r="J100" i="2"/>
  <c r="L97" i="2"/>
  <c r="K97" i="2"/>
  <c r="J97" i="2"/>
  <c r="L96" i="2"/>
  <c r="K96" i="2"/>
  <c r="J96" i="2"/>
  <c r="L95" i="2"/>
  <c r="K95" i="2"/>
  <c r="J95" i="2"/>
  <c r="L94" i="2"/>
  <c r="K94" i="2"/>
  <c r="J94" i="2"/>
  <c r="L74" i="2"/>
  <c r="L73" i="2"/>
  <c r="K73" i="2"/>
  <c r="J73" i="2"/>
  <c r="L72" i="2"/>
  <c r="L71" i="2"/>
  <c r="L70" i="2"/>
  <c r="L68" i="2"/>
  <c r="K68" i="2"/>
  <c r="J68" i="2"/>
  <c r="L67" i="2"/>
  <c r="L66" i="2"/>
  <c r="L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L59" i="2"/>
  <c r="L57" i="2"/>
  <c r="K57" i="2"/>
  <c r="J57" i="2"/>
  <c r="L56" i="2"/>
  <c r="K56" i="2"/>
  <c r="J56" i="2"/>
  <c r="L54" i="2"/>
  <c r="K54" i="2"/>
  <c r="J54" i="2"/>
  <c r="L53" i="2"/>
  <c r="K53" i="2"/>
  <c r="J53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L43" i="2"/>
  <c r="K43" i="2"/>
  <c r="J43" i="2"/>
  <c r="L41" i="2"/>
  <c r="K41" i="2"/>
  <c r="J41" i="2"/>
  <c r="L39" i="2"/>
  <c r="K39" i="2"/>
  <c r="J39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D36" i="3"/>
  <c r="L61" i="3"/>
  <c r="K61" i="3"/>
  <c r="J61" i="3"/>
  <c r="K59" i="3"/>
  <c r="G59" i="3"/>
  <c r="D59" i="3"/>
  <c r="L58" i="3"/>
  <c r="K58" i="3"/>
  <c r="J58" i="3"/>
  <c r="I57" i="3"/>
  <c r="H57" i="3"/>
  <c r="G57" i="3"/>
  <c r="J57" i="3" s="1"/>
  <c r="F57" i="3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K36" i="3" l="1"/>
  <c r="L57" i="3"/>
  <c r="J59" i="3"/>
  <c r="L47" i="3"/>
  <c r="H109" i="2"/>
  <c r="J55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11" i="2"/>
  <c r="F110" i="2" s="1"/>
  <c r="E112" i="2"/>
  <c r="H106" i="2"/>
  <c r="H102" i="2" s="1"/>
  <c r="F106" i="2"/>
  <c r="E106" i="2"/>
  <c r="E102" i="2" s="1"/>
  <c r="G74" i="2"/>
  <c r="D74" i="2"/>
  <c r="H72" i="2"/>
  <c r="G72" i="2" s="1"/>
  <c r="E72" i="2"/>
  <c r="G65" i="2"/>
  <c r="E67" i="2"/>
  <c r="D67" i="2" s="1"/>
  <c r="D55" i="2"/>
  <c r="I50" i="2"/>
  <c r="F52" i="2"/>
  <c r="F51" i="2" s="1"/>
  <c r="E52" i="2"/>
  <c r="E51" i="2" s="1"/>
  <c r="H25" i="2"/>
  <c r="F25" i="2"/>
  <c r="G19" i="2"/>
  <c r="I13" i="2"/>
  <c r="I12" i="2" s="1"/>
  <c r="H13" i="2"/>
  <c r="I11" i="2" l="1"/>
  <c r="I9" i="2" s="1"/>
  <c r="I26" i="4" s="1"/>
  <c r="E59" i="2"/>
  <c r="D59" i="2" s="1"/>
  <c r="J59" i="2" s="1"/>
  <c r="D60" i="2"/>
  <c r="J60" i="2" s="1"/>
  <c r="G52" i="2"/>
  <c r="G25" i="2"/>
  <c r="H24" i="2"/>
  <c r="F109" i="2"/>
  <c r="L109" i="2" s="1"/>
  <c r="L110" i="2"/>
  <c r="L25" i="2"/>
  <c r="F24" i="2"/>
  <c r="D25" i="2"/>
  <c r="E71" i="2"/>
  <c r="D72" i="2"/>
  <c r="J72" i="2" s="1"/>
  <c r="E111" i="2"/>
  <c r="E110" i="2" s="1"/>
  <c r="J112" i="2"/>
  <c r="H12" i="2"/>
  <c r="G13" i="2"/>
  <c r="F12" i="2"/>
  <c r="D13" i="2"/>
  <c r="D123" i="2"/>
  <c r="D110" i="2" s="1"/>
  <c r="D19" i="2"/>
  <c r="J19" i="2" s="1"/>
  <c r="G102" i="2"/>
  <c r="G106" i="2"/>
  <c r="F102" i="2"/>
  <c r="D102" i="2" s="1"/>
  <c r="D106" i="2"/>
  <c r="D51" i="2"/>
  <c r="D52" i="2"/>
  <c r="K19" i="2"/>
  <c r="E50" i="2"/>
  <c r="L52" i="2"/>
  <c r="E66" i="2"/>
  <c r="K67" i="2"/>
  <c r="J67" i="2"/>
  <c r="K52" i="2"/>
  <c r="K25" i="3"/>
  <c r="K74" i="2"/>
  <c r="J74" i="2"/>
  <c r="K102" i="2"/>
  <c r="K106" i="2"/>
  <c r="K60" i="2"/>
  <c r="K55" i="2"/>
  <c r="K44" i="2"/>
  <c r="J44" i="2"/>
  <c r="L25" i="3"/>
  <c r="L9" i="3"/>
  <c r="K9" i="3"/>
  <c r="J9" i="3"/>
  <c r="L123" i="2"/>
  <c r="L130" i="2"/>
  <c r="K123" i="2"/>
  <c r="K130" i="2"/>
  <c r="J130" i="2"/>
  <c r="L111" i="2"/>
  <c r="L112" i="2"/>
  <c r="K112" i="2"/>
  <c r="L106" i="2"/>
  <c r="H71" i="2"/>
  <c r="G71" i="2" s="1"/>
  <c r="K72" i="2"/>
  <c r="L55" i="2"/>
  <c r="L36" i="2"/>
  <c r="L40" i="2"/>
  <c r="K25" i="2"/>
  <c r="L18" i="2"/>
  <c r="L19" i="2"/>
  <c r="L13" i="2"/>
  <c r="K13" i="2"/>
  <c r="K31" i="3"/>
  <c r="F31" i="3"/>
  <c r="F44" i="3"/>
  <c r="L44" i="3" s="1"/>
  <c r="H44" i="3"/>
  <c r="G44" i="3" s="1"/>
  <c r="I31" i="3"/>
  <c r="I18" i="3"/>
  <c r="K59" i="2" l="1"/>
  <c r="J111" i="2"/>
  <c r="K110" i="2"/>
  <c r="K111" i="2"/>
  <c r="J25" i="2"/>
  <c r="D66" i="2"/>
  <c r="J66" i="2" s="1"/>
  <c r="E65" i="2"/>
  <c r="J52" i="2"/>
  <c r="J123" i="2"/>
  <c r="D109" i="2"/>
  <c r="L12" i="2"/>
  <c r="I24" i="4"/>
  <c r="I23" i="4" s="1"/>
  <c r="I22" i="4" s="1"/>
  <c r="G26" i="4"/>
  <c r="K12" i="2"/>
  <c r="J13" i="2"/>
  <c r="J102" i="2"/>
  <c r="E70" i="2"/>
  <c r="D70" i="2" s="1"/>
  <c r="D71" i="2"/>
  <c r="J71" i="2" s="1"/>
  <c r="G51" i="2"/>
  <c r="J51" i="2" s="1"/>
  <c r="H50" i="2"/>
  <c r="K50" i="2" s="1"/>
  <c r="D24" i="2"/>
  <c r="L24" i="2"/>
  <c r="K24" i="2"/>
  <c r="G24" i="2"/>
  <c r="G12" i="2"/>
  <c r="D12" i="2"/>
  <c r="F50" i="2"/>
  <c r="D50" i="2" s="1"/>
  <c r="D18" i="2"/>
  <c r="J106" i="2"/>
  <c r="K18" i="2"/>
  <c r="G18" i="2"/>
  <c r="L102" i="2"/>
  <c r="K66" i="2"/>
  <c r="F7" i="3"/>
  <c r="F31" i="4" s="1"/>
  <c r="I7" i="3"/>
  <c r="I31" i="4" s="1"/>
  <c r="L31" i="3"/>
  <c r="G7" i="3"/>
  <c r="K51" i="2"/>
  <c r="J31" i="3"/>
  <c r="J25" i="3"/>
  <c r="H70" i="2"/>
  <c r="K71" i="2"/>
  <c r="L51" i="2"/>
  <c r="J18" i="3"/>
  <c r="J20" i="3"/>
  <c r="L18" i="3"/>
  <c r="L20" i="3"/>
  <c r="H7" i="3"/>
  <c r="H30" i="4" s="1"/>
  <c r="E44" i="3"/>
  <c r="J38" i="3"/>
  <c r="F11" i="2" l="1"/>
  <c r="E109" i="2"/>
  <c r="K109" i="2" s="1"/>
  <c r="J110" i="2"/>
  <c r="E11" i="2"/>
  <c r="F9" i="2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4" i="2"/>
  <c r="K70" i="2"/>
  <c r="G70" i="2"/>
  <c r="J70" i="2" s="1"/>
  <c r="K65" i="2"/>
  <c r="D65" i="2"/>
  <c r="J65" i="2" s="1"/>
  <c r="J12" i="2"/>
  <c r="J109" i="2"/>
  <c r="J18" i="2"/>
  <c r="L50" i="2"/>
  <c r="G50" i="2"/>
  <c r="J50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40" i="2"/>
  <c r="D25" i="4" l="1"/>
  <c r="E63" i="3"/>
  <c r="H27" i="4"/>
  <c r="G27" i="4" s="1"/>
  <c r="G28" i="4"/>
  <c r="E28" i="4"/>
  <c r="D29" i="4"/>
  <c r="D26" i="4"/>
  <c r="F24" i="4"/>
  <c r="E22" i="4"/>
  <c r="H36" i="2"/>
  <c r="G40" i="2"/>
  <c r="J40" i="2" s="1"/>
  <c r="G36" i="2" l="1"/>
  <c r="J36" i="2" s="1"/>
  <c r="H11" i="2"/>
  <c r="K36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2" i="4"/>
  <c r="E7" i="4"/>
  <c r="H24" i="4" l="1"/>
  <c r="G25" i="4"/>
  <c r="G63" i="3"/>
  <c r="J9" i="2"/>
  <c r="F20" i="4"/>
  <c r="D21" i="4"/>
  <c r="H23" i="4" l="1"/>
  <c r="G24" i="4"/>
  <c r="F7" i="4"/>
  <c r="D20" i="4"/>
  <c r="D7" i="4" s="1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<sst xmlns="http://schemas.openxmlformats.org/spreadsheetml/2006/main" count="750" uniqueCount="462">
  <si>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</si>
  <si>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</si>
  <si>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</si>
  <si>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</si>
  <si>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</si>
  <si>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</si>
  <si>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</si>
  <si>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</si>
  <si>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</si>
  <si>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</si>
  <si>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</si>
  <si>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</si>
  <si>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</si>
  <si>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</si>
  <si>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</si>
  <si>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</si>
  <si>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</si>
  <si>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</si>
  <si>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</si>
  <si>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</si>
  <si>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</si>
  <si>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</si>
  <si>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</si>
  <si>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</si>
  <si>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</si>
  <si>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</si>
  <si>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</si>
  <si>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</si>
  <si>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</si>
  <si>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</si>
  <si>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</si>
  <si>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</si>
  <si>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</si>
  <si>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</si>
  <si>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</si>
  <si>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</si>
  <si>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</si>
  <si>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</si>
  <si>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</si>
  <si>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</si>
  <si>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</si>
  <si>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</si>
  <si>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</si>
  <si>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</si>
  <si>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</si>
  <si>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</si>
  <si>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</si>
  <si>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</si>
  <si>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</si>
  <si>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</si>
  <si>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</si>
  <si>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</si>
  <si>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</si>
  <si>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</si>
  <si>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</si>
  <si>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</si>
  <si>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</si>
  <si>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</si>
  <si>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</si>
  <si>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</si>
  <si>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</si>
  <si>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</si>
  <si>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</si>
  <si>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</si>
  <si>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</si>
  <si>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</si>
  <si>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</si>
  <si>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</si>
  <si>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</si>
  <si>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</si>
  <si>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</si>
  <si>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</si>
  <si>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</si>
  <si>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</si>
  <si>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</si>
  <si>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</si>
  <si>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</si>
  <si>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</si>
  <si>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</si>
  <si>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</si>
  <si>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</si>
  <si>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</si>
  <si>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</si>
  <si>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</si>
  <si>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</si>
  <si>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</si>
  <si>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</si>
  <si>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</si>
  <si>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</si>
  <si>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</si>
  <si>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</si>
  <si>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</si>
  <si>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</si>
  <si>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</si>
  <si>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</si>
  <si>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</si>
  <si>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</si>
  <si>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</si>
  <si>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</si>
  <si>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</si>
  <si>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</si>
  <si>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</si>
  <si>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</si>
  <si>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</si>
  <si>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</si>
  <si>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</si>
  <si>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</si>
  <si>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</si>
  <si>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</si>
  <si>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</si>
  <si>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</si>
  <si>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</si>
  <si>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</si>
  <si>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</si>
  <si>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</si>
  <si>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</si>
  <si>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</si>
  <si>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</si>
  <si>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</si>
  <si>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</si>
  <si>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</si>
  <si>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</si>
  <si>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</si>
  <si>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</si>
  <si>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</si>
  <si>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</si>
  <si>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</si>
  <si>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</si>
  <si>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</si>
  <si>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</si>
  <si>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</si>
  <si>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</si>
  <si>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</si>
  <si>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</si>
  <si>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</si>
  <si>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</si>
  <si>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</si>
  <si>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</si>
  <si>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</si>
  <si>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</si>
  <si>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</si>
  <si>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</si>
  <si>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</si>
  <si>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</si>
  <si>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</si>
  <si>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</si>
  <si>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</si>
  <si>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</si>
  <si>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</si>
  <si>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</si>
  <si>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</si>
  <si>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</si>
  <si>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</si>
  <si>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</si>
  <si>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</si>
  <si>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</si>
  <si>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</si>
  <si>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</si>
  <si>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</si>
  <si>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</si>
  <si>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</si>
  <si>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</si>
  <si>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</si>
  <si>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</si>
  <si>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</si>
  <si>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</si>
  <si>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</si>
  <si>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</si>
  <si>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</si>
  <si>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</si>
  <si>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</si>
  <si>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</si>
  <si>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</si>
  <si>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</si>
  <si>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</si>
  <si>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</si>
  <si>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</si>
  <si>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</si>
  <si>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</si>
  <si>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</si>
  <si>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</si>
  <si>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</si>
  <si>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</si>
  <si>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</si>
  <si>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</si>
  <si>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</si>
  <si>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</si>
  <si>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</si>
  <si>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</si>
  <si>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</si>
  <si>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</si>
  <si>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</si>
  <si>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</si>
  <si>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</si>
  <si>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</si>
  <si>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</si>
  <si>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</si>
  <si>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</si>
  <si>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</si>
  <si>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</si>
  <si>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</si>
  <si>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</si>
  <si>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</si>
  <si>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</si>
  <si>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</si>
  <si>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</si>
  <si>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</si>
  <si>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</si>
  <si>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</si>
  <si>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</si>
  <si>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</si>
  <si>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</si>
  <si>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</si>
  <si>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</si>
  <si>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</si>
  <si>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</si>
  <si>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</si>
  <si>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</si>
  <si>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</si>
  <si>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</si>
  <si>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</si>
  <si>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</si>
  <si>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</si>
  <si>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</si>
  <si>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</si>
  <si>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</si>
  <si>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</si>
  <si>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</si>
  <si>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</si>
  <si>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</si>
  <si>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</si>
  <si>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</si>
  <si>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</si>
  <si>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</si>
  <si>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</si>
  <si>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</si>
  <si>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</si>
  <si>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</si>
  <si>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</si>
  <si>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</si>
  <si>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</si>
  <si>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</si>
  <si>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</si>
  <si>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</si>
  <si>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</si>
  <si>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</si>
  <si>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</si>
  <si>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</si>
  <si>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</si>
  <si>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</si>
  <si>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</si>
  <si>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</si>
  <si>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</si>
  <si>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</si>
  <si>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</si>
  <si>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</si>
  <si>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</si>
  <si>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</si>
  <si>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</si>
  <si>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</si>
  <si>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</si>
  <si>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</si>
  <si>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</si>
  <si>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</si>
  <si>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</si>
  <si>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</si>
  <si>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</si>
  <si>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</si>
  <si>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</si>
  <si>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</si>
  <si>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</si>
  <si>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</si>
  <si>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</si>
  <si>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</si>
  <si>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</si>
  <si>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</si>
  <si>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</si>
  <si>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</si>
  <si>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</si>
  <si>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</si>
  <si>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</si>
  <si>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</si>
  <si>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</si>
  <si>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</si>
  <si>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</si>
  <si>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</si>
  <si>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</si>
  <si>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</si>
  <si>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</si>
  <si>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</si>
  <si>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</si>
  <si>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</si>
  <si>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</si>
  <si>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</si>
  <si>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</si>
  <si>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</si>
  <si>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</si>
  <si>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</si>
  <si>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</si>
  <si>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</si>
  <si>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</si>
  <si>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</si>
  <si>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</si>
  <si>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</si>
  <si>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</si>
  <si>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</si>
  <si>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</si>
  <si>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</si>
  <si>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</si>
  <si>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</si>
  <si>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</si>
  <si>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</si>
  <si>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</si>
  <si>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</si>
  <si>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</si>
  <si>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</si>
  <si>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</si>
  <si>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</si>
  <si>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</si>
  <si>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</si>
  <si>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</si>
  <si>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</si>
  <si>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</si>
  <si>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</si>
  <si>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</si>
  <si>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</si>
  <si>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</si>
  <si>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</si>
  <si>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</si>
  <si>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</si>
  <si>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</si>
  <si>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</si>
  <si>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</si>
  <si>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</si>
  <si>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</si>
  <si>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</si>
  <si>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</si>
  <si>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</si>
  <si>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</si>
  <si>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</si>
  <si>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</si>
  <si>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</si>
  <si>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</si>
  <si>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</si>
  <si>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</si>
  <si>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</si>
  <si>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</si>
  <si>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</si>
  <si>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</si>
  <si>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</si>
  <si>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 ВОЗВРАТ ОСТАТКОВ СУБСИДИЙ, СУБВЕНЦИЙ ИЗ БЮДЖЕТОВ МУНИЦИПАЛЬНЫХ РАЙОНОВ 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</si>
  <si>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</si>
  <si>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</si>
  <si>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</si>
  <si>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</si>
  <si>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</si>
  <si>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</si>
  <si>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</si>
  <si>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</si>
  <si>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</si>
  <si>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</si>
  <si>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</si>
  <si>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</si>
  <si>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</si>
  <si>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</si>
  <si>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</si>
  <si>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</si>
  <si>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</si>
  <si>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</si>
  <si>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</si>
  <si>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</si>
  <si>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</si>
  <si>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</si>
  <si>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</si>
  <si>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</si>
  <si>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</si>
  <si>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</si>
  <si>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</si>
  <si>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</si>
  <si>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</si>
  <si>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</si>
  <si>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</si>
  <si>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</si>
  <si>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</si>
  <si>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</si>
  <si>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</si>
  <si>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</si>
  <si>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</si>
  <si>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</si>
  <si>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</si>
  <si>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</si>
  <si>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</si>
  <si>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</si>
  <si>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</si>
  <si>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</si>
  <si>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</si>
  <si>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</si>
  <si>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</si>
  <si>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</si>
  <si>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</si>
  <si>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</si>
  <si>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</si>
  <si>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</si>
  <si>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</si>
  <si>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</si>
  <si>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</si>
  <si>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</si>
  <si>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</si>
  <si>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</si>
  <si>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</si>
  <si>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</si>
  <si>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000 2021502 050000 150</t>
  </si>
  <si>
    <t xml:space="preserve"> 000 2022000000 0000 150</t>
  </si>
  <si>
    <t xml:space="preserve"> 000 202225467 05 0000 150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</si>
  <si>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</si>
  <si>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</si>
  <si>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</si>
  <si>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</si>
  <si>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</si>
  <si>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</si>
  <si>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</si>
  <si>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</si>
  <si>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</si>
  <si>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</si>
  <si>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</si>
  <si>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</si>
  <si>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</si>
  <si>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</si>
  <si>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</si>
  <si>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</si>
  <si>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</si>
  <si>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</si>
  <si>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</si>
  <si>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</si>
  <si>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</si>
  <si>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</si>
  <si>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</si>
  <si>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</si>
  <si>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</si>
  <si>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</si>
  <si>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</si>
  <si>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</si>
  <si>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</si>
  <si>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</si>
  <si>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</si>
  <si>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</si>
  <si>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</si>
  <si>
    <t>000 2024530305 0000 150</t>
  </si>
  <si>
    <t>Иные межбюжетные трансферты</t>
  </si>
  <si>
    <t>000 1160107301 0000 140</t>
  </si>
  <si>
    <t>000 1160117301 0000 140</t>
  </si>
  <si>
    <t xml:space="preserve"> 000 1110543005 0000 120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</si>
  <si>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которые расположены на межселенных территориях, находятся в федеральной собственности и осуществление полномочий Российской Федерации по управлению и распоряжению которыми передано органам государственной власти субъектов Российской Федерации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</si>
  <si>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</si>
  <si>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</si>
  <si>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000 10601030050000 110</t>
  </si>
  <si>
    <t xml:space="preserve"> 000 1060103013 0000 110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</si>
  <si>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муниципального раона</t>
  </si>
  <si>
    <t xml:space="preserve"> 000 1120104201 0000 120</t>
  </si>
  <si>
    <t xml:space="preserve"> 000 2021600113 0000 150</t>
  </si>
  <si>
    <t xml:space="preserve">  Дотации бюджетам городских поселений на выравнивание бюджетной обеспеченности из районного бюджета</t>
  </si>
  <si>
    <t xml:space="preserve">СПРАВКА ОБ ИСПОЛНЕНИИ КОНСОЛИДИРОВАННОГО БЮДЖЕТА МАМСКО-ЧУЙСКОГО РАЙОНА ЗА ФЕВРАЛЬ 2021 ГОДА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</si>
</sst>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12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0" fontId="14" fillId="0" borderId="3" xfId="182" applyNumberFormat="1" applyFont="1" applyFill="1" applyAlignment="1" applyProtection="1">
      <alignment horizontal="left" vertical="top" wrapText="1" indent="2"/>
    </xf>
    <xf numFmtId="0" fontId="4" fillId="0" borderId="13" xfId="17" applyNumberFormat="1" applyAlignment="1" applyProtection="1">
      <alignment horizontal="left" wrapText="1" indent="2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0" fontId="14" fillId="0" borderId="26" xfId="55" applyNumberFormat="1" applyFont="1" applyAlignment="1" applyProtection="1">
      <alignment horizontal="left" wrapText="1"/>
    </xf>
    <xf numFmtId="0" fontId="14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 indent="2"/>
    </xf>
    <xf numFmtId="0" fontId="15" fillId="0" borderId="26" xfId="55" applyNumberFormat="1" applyFont="1" applyAlignment="1" applyProtection="1">
      <alignment horizontal="left" wrapText="1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0"/>
  <sheetViews>
    <sheetView tabSelected="1" workbookViewId="0">
      <selection activeCell="G3" sqref="G3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21" t="s">
        <v>461</v>
      </c>
      <c r="C1" s="122"/>
      <c r="D1" s="122"/>
      <c r="E1" s="122"/>
      <c r="F1" s="122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22"/>
      <c r="C2" s="122"/>
      <c r="D2" s="122"/>
      <c r="E2" s="122"/>
      <c r="F2" s="122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22"/>
      <c r="C3" s="122"/>
      <c r="D3" s="122"/>
      <c r="E3" s="122"/>
      <c r="F3" s="122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306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2"/>
      <c r="K5" s="62"/>
      <c r="L5" s="62"/>
      <c r="M5" s="3"/>
    </row>
    <row r="6" spans="1:13" ht="20.25" customHeight="1" x14ac:dyDescent="0.25">
      <c r="A6" s="123" t="s">
        <v>0</v>
      </c>
      <c r="B6" s="123" t="s">
        <v>1</v>
      </c>
      <c r="C6" s="123" t="s">
        <v>2</v>
      </c>
      <c r="D6" s="125" t="s">
        <v>3</v>
      </c>
      <c r="E6" s="120"/>
      <c r="F6" s="120"/>
      <c r="G6" s="120" t="s">
        <v>304</v>
      </c>
      <c r="H6" s="120"/>
      <c r="I6" s="120"/>
      <c r="J6" s="118" t="s">
        <v>318</v>
      </c>
      <c r="K6" s="118" t="s">
        <v>319</v>
      </c>
      <c r="L6" s="118" t="s">
        <v>320</v>
      </c>
      <c r="M6" s="5"/>
    </row>
    <row r="7" spans="1:13" ht="140.44999999999999" customHeight="1" x14ac:dyDescent="0.25">
      <c r="A7" s="124"/>
      <c r="B7" s="124"/>
      <c r="C7" s="124"/>
      <c r="D7" s="17" t="s">
        <v>305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19"/>
      <c r="K7" s="119"/>
      <c r="L7" s="119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329</v>
      </c>
      <c r="K8" s="19" t="s">
        <v>330</v>
      </c>
      <c r="L8" s="19" t="s">
        <v>331</v>
      </c>
      <c r="M8" s="5"/>
    </row>
    <row r="9" spans="1:13" ht="15.75" x14ac:dyDescent="0.25">
      <c r="A9" s="51" t="s">
        <v>18</v>
      </c>
      <c r="B9" s="52" t="s">
        <v>19</v>
      </c>
      <c r="C9" s="53" t="s">
        <v>20</v>
      </c>
      <c r="D9" s="54">
        <f t="shared" ref="D9:I9" si="0">D11+D109</f>
        <v>523963100</v>
      </c>
      <c r="E9" s="54">
        <f t="shared" si="0"/>
        <v>406610400</v>
      </c>
      <c r="F9" s="54">
        <f t="shared" si="0"/>
        <v>132956800</v>
      </c>
      <c r="G9" s="54">
        <f t="shared" si="0"/>
        <v>52689378.445200004</v>
      </c>
      <c r="H9" s="54">
        <f t="shared" si="0"/>
        <v>49442483.82</v>
      </c>
      <c r="I9" s="54">
        <f t="shared" si="0"/>
        <v>4749752.3651999999</v>
      </c>
      <c r="J9" s="54">
        <f>G9/D9*100</f>
        <v>10.055933031390952</v>
      </c>
      <c r="K9" s="54">
        <f>H9/E9*100</f>
        <v>12.159670244538754</v>
      </c>
      <c r="L9" s="54">
        <f>I9/F9*100</f>
        <v>3.5724027392356015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47" t="s">
        <v>23</v>
      </c>
      <c r="B11" s="48" t="s">
        <v>19</v>
      </c>
      <c r="C11" s="49" t="s">
        <v>24</v>
      </c>
      <c r="D11" s="54">
        <f t="shared" ref="D11:D74" si="1">E11+F11</f>
        <v>73339300</v>
      </c>
      <c r="E11" s="54">
        <f>E12+E18+E24+E36+E44+E50+E59+E65+E70+E74+E102</f>
        <v>55234200</v>
      </c>
      <c r="F11" s="54">
        <f>F12+F18+F24+F36+F44+F50+F59+F65+F70+F74+F102</f>
        <v>18105100</v>
      </c>
      <c r="G11" s="54">
        <f t="shared" ref="G11:G96" si="2">H11+I11</f>
        <v>4747265.3299999991</v>
      </c>
      <c r="H11" s="54">
        <f>H12+H18+H24+H36+H44+H50+H59+H65+H70+H74+H102</f>
        <v>3648035.9799999995</v>
      </c>
      <c r="I11" s="54">
        <f>I12+I18+I24+I36+I44+I50+I59+I65+I70+I74+I102</f>
        <v>1099229.3499999999</v>
      </c>
      <c r="J11" s="54">
        <f t="shared" ref="J11:L46" si="3">G11/D11*100</f>
        <v>6.4730169636197763</v>
      </c>
      <c r="K11" s="54">
        <f t="shared" ref="K11:L46" si="4">H11/E11*100</f>
        <v>6.6046688102661024</v>
      </c>
      <c r="L11" s="54">
        <f t="shared" ref="L11:L46" si="5">I11/F11*100</f>
        <v>6.0713796112697516</v>
      </c>
      <c r="M11" s="7"/>
    </row>
    <row r="12" spans="1:13" ht="31.5" x14ac:dyDescent="0.25">
      <c r="A12" s="47" t="s">
        <v>25</v>
      </c>
      <c r="B12" s="48" t="s">
        <v>19</v>
      </c>
      <c r="C12" s="49" t="s">
        <v>26</v>
      </c>
      <c r="D12" s="50">
        <f t="shared" si="1"/>
        <v>59360000</v>
      </c>
      <c r="E12" s="50">
        <f>E13</f>
        <v>46000000</v>
      </c>
      <c r="F12" s="50">
        <f>F13</f>
        <v>13360000</v>
      </c>
      <c r="G12" s="54">
        <f t="shared" si="2"/>
        <v>3222085.54</v>
      </c>
      <c r="H12" s="50">
        <f>H13</f>
        <v>2440973.9</v>
      </c>
      <c r="I12" s="50">
        <f>I13</f>
        <v>781111.6399999999</v>
      </c>
      <c r="J12" s="54">
        <f t="shared" si="3"/>
        <v>5.428041677897574</v>
      </c>
      <c r="K12" s="54">
        <f t="shared" si="4"/>
        <v>5.3064650000000002</v>
      </c>
      <c r="L12" s="54">
        <f t="shared" si="5"/>
        <v>5.8466440119760472</v>
      </c>
      <c r="M12" s="7"/>
    </row>
    <row r="13" spans="1:13" ht="15.75" x14ac:dyDescent="0.25">
      <c r="A13" s="114" t="s">
        <v>27</v>
      </c>
      <c r="B13" s="25" t="s">
        <v>19</v>
      </c>
      <c r="C13" s="26" t="s">
        <v>28</v>
      </c>
      <c r="D13" s="27">
        <f t="shared" si="1"/>
        <v>59360000</v>
      </c>
      <c r="E13" s="27">
        <f t="shared" ref="E13:I13" si="6">SUM(E14:E17)</f>
        <v>46000000</v>
      </c>
      <c r="F13" s="27">
        <f t="shared" si="6"/>
        <v>13360000</v>
      </c>
      <c r="G13" s="20">
        <f t="shared" si="2"/>
        <v>3222085.54</v>
      </c>
      <c r="H13" s="27">
        <f t="shared" si="6"/>
        <v>2440973.9</v>
      </c>
      <c r="I13" s="27">
        <f t="shared" si="6"/>
        <v>781111.6399999999</v>
      </c>
      <c r="J13" s="20">
        <f t="shared" si="3"/>
        <v>5.428041677897574</v>
      </c>
      <c r="K13" s="20">
        <f t="shared" si="4"/>
        <v>5.3064650000000002</v>
      </c>
      <c r="L13" s="20">
        <f t="shared" si="5"/>
        <v>5.8466440119760472</v>
      </c>
      <c r="M13" s="7"/>
    </row>
    <row r="14" spans="1:13" ht="126" x14ac:dyDescent="0.25">
      <c r="A14" s="114" t="s">
        <v>29</v>
      </c>
      <c r="B14" s="25" t="s">
        <v>19</v>
      </c>
      <c r="C14" s="26" t="s">
        <v>30</v>
      </c>
      <c r="D14" s="27">
        <f t="shared" si="1"/>
        <v>58118000</v>
      </c>
      <c r="E14" s="27">
        <v>44818000</v>
      </c>
      <c r="F14" s="27">
        <v>13300000</v>
      </c>
      <c r="G14" s="20">
        <f t="shared" si="2"/>
        <v>3208455.35</v>
      </c>
      <c r="H14" s="27">
        <v>2430648</v>
      </c>
      <c r="I14" s="27">
        <v>777807.35</v>
      </c>
      <c r="J14" s="20">
        <f t="shared" si="3"/>
        <v>5.5205880278054993</v>
      </c>
      <c r="K14" s="20">
        <f t="shared" si="4"/>
        <v>5.4233745370163771</v>
      </c>
      <c r="L14" s="20">
        <f t="shared" si="5"/>
        <v>5.8481755639097743</v>
      </c>
      <c r="M14" s="7"/>
    </row>
    <row r="15" spans="1:13" ht="173.25" x14ac:dyDescent="0.25">
      <c r="A15" s="114" t="s">
        <v>31</v>
      </c>
      <c r="B15" s="25" t="s">
        <v>19</v>
      </c>
      <c r="C15" s="26" t="s">
        <v>32</v>
      </c>
      <c r="D15" s="27">
        <f t="shared" si="1"/>
        <v>55000</v>
      </c>
      <c r="E15" s="27">
        <v>5000</v>
      </c>
      <c r="F15" s="27">
        <v>50000</v>
      </c>
      <c r="G15" s="20">
        <f t="shared" si="2"/>
        <v>0</v>
      </c>
      <c r="H15" s="27"/>
      <c r="I15" s="27"/>
      <c r="J15" s="20">
        <f t="shared" si="3"/>
        <v>0</v>
      </c>
      <c r="K15" s="20">
        <f t="shared" si="4"/>
        <v>0</v>
      </c>
      <c r="L15" s="20">
        <f t="shared" si="5"/>
        <v>0</v>
      </c>
      <c r="M15" s="7"/>
    </row>
    <row r="16" spans="1:13" ht="78.75" x14ac:dyDescent="0.25">
      <c r="A16" s="114" t="s">
        <v>33</v>
      </c>
      <c r="B16" s="25" t="s">
        <v>19</v>
      </c>
      <c r="C16" s="26" t="s">
        <v>34</v>
      </c>
      <c r="D16" s="27">
        <f t="shared" si="1"/>
        <v>37000</v>
      </c>
      <c r="E16" s="27">
        <v>27000</v>
      </c>
      <c r="F16" s="27">
        <v>10000</v>
      </c>
      <c r="G16" s="20">
        <f t="shared" si="2"/>
        <v>631.9</v>
      </c>
      <c r="H16" s="27">
        <v>478.71</v>
      </c>
      <c r="I16" s="27">
        <v>153.19</v>
      </c>
      <c r="J16" s="20">
        <f t="shared" si="3"/>
        <v>1.7078378378378378</v>
      </c>
      <c r="K16" s="20">
        <f t="shared" si="4"/>
        <v>1.7729999999999999</v>
      </c>
      <c r="L16" s="20">
        <f t="shared" si="5"/>
        <v>1.5318999999999998</v>
      </c>
      <c r="M16" s="7"/>
    </row>
    <row r="17" spans="1:13" ht="157.5" x14ac:dyDescent="0.25">
      <c r="A17" s="114" t="s">
        <v>35</v>
      </c>
      <c r="B17" s="25" t="s">
        <v>19</v>
      </c>
      <c r="C17" s="26" t="s">
        <v>36</v>
      </c>
      <c r="D17" s="27">
        <f t="shared" si="1"/>
        <v>1150000</v>
      </c>
      <c r="E17" s="27">
        <v>1150000</v>
      </c>
      <c r="F17" s="27">
        <v>0</v>
      </c>
      <c r="G17" s="20">
        <f t="shared" si="2"/>
        <v>12998.29</v>
      </c>
      <c r="H17" s="27">
        <v>9847.19</v>
      </c>
      <c r="I17" s="27">
        <v>3151.1</v>
      </c>
      <c r="J17" s="20">
        <f t="shared" si="3"/>
        <v>1.1302860869565219</v>
      </c>
      <c r="K17" s="20">
        <f t="shared" si="4"/>
        <v>0.85627739130434788</v>
      </c>
      <c r="L17" s="20" t="e">
        <f t="shared" si="5"/>
        <v>#DIV/0!</v>
      </c>
      <c r="M17" s="7"/>
    </row>
    <row r="18" spans="1:13" ht="63" x14ac:dyDescent="0.25">
      <c r="A18" s="117" t="s">
        <v>37</v>
      </c>
      <c r="B18" s="48" t="s">
        <v>19</v>
      </c>
      <c r="C18" s="49" t="s">
        <v>38</v>
      </c>
      <c r="D18" s="50">
        <f t="shared" si="1"/>
        <v>2823700</v>
      </c>
      <c r="E18" s="50">
        <f>E19</f>
        <v>302700</v>
      </c>
      <c r="F18" s="50">
        <f>F19</f>
        <v>2521000</v>
      </c>
      <c r="G18" s="54">
        <f t="shared" si="2"/>
        <v>194512.40000000002</v>
      </c>
      <c r="H18" s="50">
        <f>H19</f>
        <v>0</v>
      </c>
      <c r="I18" s="50">
        <f>I19</f>
        <v>194512.40000000002</v>
      </c>
      <c r="J18" s="54">
        <f t="shared" si="3"/>
        <v>6.8885646492191102</v>
      </c>
      <c r="K18" s="54">
        <f t="shared" si="4"/>
        <v>0</v>
      </c>
      <c r="L18" s="54">
        <f t="shared" si="5"/>
        <v>7.7156842522808429</v>
      </c>
      <c r="M18" s="7"/>
    </row>
    <row r="19" spans="1:13" ht="47.25" x14ac:dyDescent="0.25">
      <c r="A19" s="114" t="s">
        <v>39</v>
      </c>
      <c r="B19" s="25" t="s">
        <v>19</v>
      </c>
      <c r="C19" s="26" t="s">
        <v>40</v>
      </c>
      <c r="D19" s="27">
        <f t="shared" si="1"/>
        <v>2823700</v>
      </c>
      <c r="E19" s="27">
        <f>SUM(E20:E23)</f>
        <v>302700</v>
      </c>
      <c r="F19" s="27">
        <f>SUM(F20:F23)</f>
        <v>2521000</v>
      </c>
      <c r="G19" s="20">
        <f t="shared" si="2"/>
        <v>194512.40000000002</v>
      </c>
      <c r="H19" s="27">
        <f>SUM(H20:H23)</f>
        <v>0</v>
      </c>
      <c r="I19" s="27">
        <f>SUM(I20:I23)</f>
        <v>194512.40000000002</v>
      </c>
      <c r="J19" s="20">
        <f t="shared" si="3"/>
        <v>6.8885646492191102</v>
      </c>
      <c r="K19" s="20">
        <f t="shared" si="4"/>
        <v>0</v>
      </c>
      <c r="L19" s="20">
        <f t="shared" si="5"/>
        <v>7.7156842522808429</v>
      </c>
      <c r="M19" s="7"/>
    </row>
    <row r="20" spans="1:13" ht="126" x14ac:dyDescent="0.25">
      <c r="A20" s="114" t="s">
        <v>41</v>
      </c>
      <c r="B20" s="25" t="s">
        <v>19</v>
      </c>
      <c r="C20" s="26" t="s">
        <v>42</v>
      </c>
      <c r="D20" s="27">
        <f t="shared" si="1"/>
        <v>1460000</v>
      </c>
      <c r="E20" s="27">
        <v>139000</v>
      </c>
      <c r="F20" s="27">
        <v>1321000</v>
      </c>
      <c r="G20" s="20">
        <f t="shared" si="2"/>
        <v>91342.02</v>
      </c>
      <c r="H20" s="27"/>
      <c r="I20" s="27">
        <v>91342.02</v>
      </c>
      <c r="J20" s="20">
        <f t="shared" si="3"/>
        <v>6.2563027397260278</v>
      </c>
      <c r="K20" s="20">
        <f t="shared" si="4"/>
        <v>0</v>
      </c>
      <c r="L20" s="20">
        <f t="shared" si="5"/>
        <v>6.9146116578349739</v>
      </c>
      <c r="M20" s="7"/>
    </row>
    <row r="21" spans="1:13" ht="157.5" x14ac:dyDescent="0.25">
      <c r="A21" s="114" t="s">
        <v>43</v>
      </c>
      <c r="B21" s="25" t="s">
        <v>19</v>
      </c>
      <c r="C21" s="26" t="s">
        <v>44</v>
      </c>
      <c r="D21" s="27">
        <f t="shared" si="1"/>
        <v>300700</v>
      </c>
      <c r="E21" s="27">
        <v>700</v>
      </c>
      <c r="F21" s="27">
        <v>300000</v>
      </c>
      <c r="G21" s="20">
        <f t="shared" si="2"/>
        <v>586.27</v>
      </c>
      <c r="H21" s="27"/>
      <c r="I21" s="27">
        <v>586.27</v>
      </c>
      <c r="J21" s="20">
        <f t="shared" si="3"/>
        <v>0.19496840705021615</v>
      </c>
      <c r="K21" s="20">
        <f t="shared" si="4"/>
        <v>0</v>
      </c>
      <c r="L21" s="20">
        <f t="shared" si="5"/>
        <v>0.19542333333333334</v>
      </c>
      <c r="M21" s="7"/>
    </row>
    <row r="22" spans="1:13" ht="126" x14ac:dyDescent="0.25">
      <c r="A22" s="114" t="s">
        <v>45</v>
      </c>
      <c r="B22" s="25" t="s">
        <v>19</v>
      </c>
      <c r="C22" s="26" t="s">
        <v>46</v>
      </c>
      <c r="D22" s="27">
        <f t="shared" si="1"/>
        <v>1182000</v>
      </c>
      <c r="E22" s="27">
        <v>182000</v>
      </c>
      <c r="F22" s="27">
        <v>1000000</v>
      </c>
      <c r="G22" s="20">
        <f t="shared" si="2"/>
        <v>121109.74</v>
      </c>
      <c r="H22" s="27"/>
      <c r="I22" s="27">
        <v>121109.74</v>
      </c>
      <c r="J22" s="20">
        <f t="shared" si="3"/>
        <v>10.24617089678511</v>
      </c>
      <c r="K22" s="20">
        <f t="shared" si="4"/>
        <v>0</v>
      </c>
      <c r="L22" s="20">
        <f t="shared" si="5"/>
        <v>12.110974000000001</v>
      </c>
      <c r="M22" s="7"/>
    </row>
    <row r="23" spans="1:13" ht="126" x14ac:dyDescent="0.25">
      <c r="A23" s="114" t="s">
        <v>47</v>
      </c>
      <c r="B23" s="25" t="s">
        <v>19</v>
      </c>
      <c r="C23" s="26" t="s">
        <v>48</v>
      </c>
      <c r="D23" s="27">
        <f t="shared" si="1"/>
        <v>-119000</v>
      </c>
      <c r="E23" s="27">
        <v>-19000</v>
      </c>
      <c r="F23" s="27">
        <v>-100000</v>
      </c>
      <c r="G23" s="20">
        <f t="shared" si="2"/>
        <v>-18525.63</v>
      </c>
      <c r="H23" s="27">
        <v>0</v>
      </c>
      <c r="I23" s="27">
        <v>-18525.63</v>
      </c>
      <c r="J23" s="20">
        <f t="shared" si="3"/>
        <v>15.56775630252101</v>
      </c>
      <c r="K23" s="20">
        <f t="shared" si="4"/>
        <v>0</v>
      </c>
      <c r="L23" s="20">
        <f t="shared" si="5"/>
        <v>18.52563</v>
      </c>
      <c r="M23" s="7"/>
    </row>
    <row r="24" spans="1:13" ht="31.5" x14ac:dyDescent="0.25">
      <c r="A24" s="117" t="s">
        <v>49</v>
      </c>
      <c r="B24" s="48" t="s">
        <v>19</v>
      </c>
      <c r="C24" s="49" t="s">
        <v>50</v>
      </c>
      <c r="D24" s="50">
        <f t="shared" si="1"/>
        <v>1100000</v>
      </c>
      <c r="E24" s="50">
        <f>E25+E31+E34</f>
        <v>1100000</v>
      </c>
      <c r="F24" s="50">
        <f>F25+F31+F34</f>
        <v>0</v>
      </c>
      <c r="G24" s="54">
        <f t="shared" si="2"/>
        <v>286435.68</v>
      </c>
      <c r="H24" s="50">
        <f>H25+H31+H34</f>
        <v>286435.68</v>
      </c>
      <c r="I24" s="50">
        <f>I25+I31+I34</f>
        <v>0</v>
      </c>
      <c r="J24" s="54">
        <f t="shared" si="3"/>
        <v>26.039607272727274</v>
      </c>
      <c r="K24" s="54">
        <f t="shared" si="4"/>
        <v>26.039607272727274</v>
      </c>
      <c r="L24" s="54" t="e">
        <f t="shared" si="5"/>
        <v>#DIV/0!</v>
      </c>
      <c r="M24" s="7"/>
    </row>
    <row r="25" spans="1:13" ht="47.25" x14ac:dyDescent="0.25">
      <c r="A25" s="114" t="s">
        <v>314</v>
      </c>
      <c r="B25" s="25" t="s">
        <v>19</v>
      </c>
      <c r="C25" s="26" t="s">
        <v>315</v>
      </c>
      <c r="D25" s="27">
        <f t="shared" si="1"/>
        <v>750000</v>
      </c>
      <c r="E25" s="27">
        <f>SUM(E26:E30)</f>
        <v>750000</v>
      </c>
      <c r="F25" s="27">
        <f>SUM(F26:F30)</f>
        <v>0</v>
      </c>
      <c r="G25" s="20">
        <f t="shared" si="2"/>
        <v>49985.51</v>
      </c>
      <c r="H25" s="27">
        <f>SUM(H26:H30)</f>
        <v>49985.51</v>
      </c>
      <c r="I25" s="27">
        <v>0</v>
      </c>
      <c r="J25" s="20">
        <f t="shared" si="3"/>
        <v>6.664734666666666</v>
      </c>
      <c r="K25" s="20">
        <f t="shared" si="4"/>
        <v>6.664734666666666</v>
      </c>
      <c r="L25" s="20" t="e">
        <f t="shared" si="5"/>
        <v>#DIV/0!</v>
      </c>
      <c r="M25" s="7"/>
    </row>
    <row r="26" spans="1:13" ht="63" x14ac:dyDescent="0.25">
      <c r="A26" s="114" t="s">
        <v>309</v>
      </c>
      <c r="B26" s="25" t="s">
        <v>19</v>
      </c>
      <c r="C26" s="26" t="s">
        <v>310</v>
      </c>
      <c r="D26" s="27">
        <f t="shared" si="1"/>
        <v>450000</v>
      </c>
      <c r="E26" s="27">
        <v>450000</v>
      </c>
      <c r="F26" s="27">
        <v>0</v>
      </c>
      <c r="G26" s="20">
        <f t="shared" si="2"/>
        <v>15166.68</v>
      </c>
      <c r="H26" s="27">
        <v>15166.68</v>
      </c>
      <c r="I26" s="27">
        <v>0</v>
      </c>
      <c r="J26" s="20">
        <f t="shared" si="3"/>
        <v>3.3703733333333332</v>
      </c>
      <c r="K26" s="20">
        <f t="shared" si="4"/>
        <v>3.3703733333333332</v>
      </c>
      <c r="L26" s="20" t="e">
        <f t="shared" si="5"/>
        <v>#DIV/0!</v>
      </c>
      <c r="M26" s="7"/>
    </row>
    <row r="27" spans="1:13" ht="63" x14ac:dyDescent="0.25">
      <c r="A27" s="114" t="s">
        <v>345</v>
      </c>
      <c r="B27" s="25" t="s">
        <v>19</v>
      </c>
      <c r="C27" s="26" t="s">
        <v>346</v>
      </c>
      <c r="D27" s="27">
        <f t="shared" si="1"/>
        <v>0</v>
      </c>
      <c r="E27" s="27"/>
      <c r="F27" s="27"/>
      <c r="G27" s="20">
        <f t="shared" si="2"/>
        <v>0</v>
      </c>
      <c r="H27" s="27"/>
      <c r="I27" s="27"/>
      <c r="J27" s="20" t="e">
        <f t="shared" si="3"/>
        <v>#DIV/0!</v>
      </c>
      <c r="K27" s="20" t="e">
        <f t="shared" si="4"/>
        <v>#DIV/0!</v>
      </c>
      <c r="L27" s="20" t="e">
        <f t="shared" si="4"/>
        <v>#DIV/0!</v>
      </c>
      <c r="M27" s="7"/>
    </row>
    <row r="28" spans="1:13" ht="78.75" x14ac:dyDescent="0.25">
      <c r="A28" s="114" t="s">
        <v>311</v>
      </c>
      <c r="B28" s="25" t="s">
        <v>19</v>
      </c>
      <c r="C28" s="26" t="s">
        <v>347</v>
      </c>
      <c r="D28" s="27">
        <f t="shared" si="1"/>
        <v>300000</v>
      </c>
      <c r="E28" s="27">
        <v>300000</v>
      </c>
      <c r="F28" s="27">
        <v>0</v>
      </c>
      <c r="G28" s="20">
        <f t="shared" si="2"/>
        <v>34818.83</v>
      </c>
      <c r="H28" s="27">
        <v>34818.83</v>
      </c>
      <c r="I28" s="27">
        <v>0</v>
      </c>
      <c r="J28" s="20">
        <f t="shared" si="3"/>
        <v>11.606276666666668</v>
      </c>
      <c r="K28" s="20">
        <f t="shared" si="4"/>
        <v>11.606276666666668</v>
      </c>
      <c r="L28" s="20" t="e">
        <f t="shared" si="5"/>
        <v>#DIV/0!</v>
      </c>
      <c r="M28" s="7"/>
    </row>
    <row r="29" spans="1:13" ht="78.75" x14ac:dyDescent="0.25">
      <c r="A29" s="114" t="s">
        <v>338</v>
      </c>
      <c r="B29" s="25" t="s">
        <v>19</v>
      </c>
      <c r="C29" s="26" t="s">
        <v>339</v>
      </c>
      <c r="D29" s="27">
        <f t="shared" si="1"/>
        <v>0</v>
      </c>
      <c r="E29" s="27">
        <v>0</v>
      </c>
      <c r="F29" s="27">
        <v>0</v>
      </c>
      <c r="G29" s="20">
        <f t="shared" si="2"/>
        <v>0</v>
      </c>
      <c r="H29" s="27">
        <v>0</v>
      </c>
      <c r="I29" s="27">
        <v>0</v>
      </c>
      <c r="J29" s="20" t="e">
        <f t="shared" si="3"/>
        <v>#DIV/0!</v>
      </c>
      <c r="K29" s="20" t="e">
        <f t="shared" si="3"/>
        <v>#DIV/0!</v>
      </c>
      <c r="L29" s="20" t="e">
        <f t="shared" si="3"/>
        <v>#DIV/0!</v>
      </c>
      <c r="M29" s="7"/>
    </row>
    <row r="30" spans="1:13" ht="31.5" x14ac:dyDescent="0.25">
      <c r="A30" s="114" t="s">
        <v>312</v>
      </c>
      <c r="B30" s="25" t="s">
        <v>19</v>
      </c>
      <c r="C30" s="26" t="s">
        <v>313</v>
      </c>
      <c r="D30" s="27">
        <f t="shared" si="1"/>
        <v>0</v>
      </c>
      <c r="E30" s="27"/>
      <c r="F30" s="27">
        <v>0</v>
      </c>
      <c r="G30" s="20">
        <f t="shared" si="2"/>
        <v>0</v>
      </c>
      <c r="H30" s="27"/>
      <c r="I30" s="27">
        <v>0</v>
      </c>
      <c r="J30" s="20" t="e">
        <f t="shared" si="3"/>
        <v>#DIV/0!</v>
      </c>
      <c r="K30" s="20" t="e">
        <f t="shared" si="4"/>
        <v>#DIV/0!</v>
      </c>
      <c r="L30" s="20" t="e">
        <f t="shared" si="5"/>
        <v>#DIV/0!</v>
      </c>
      <c r="M30" s="7"/>
    </row>
    <row r="31" spans="1:13" ht="31.5" x14ac:dyDescent="0.25">
      <c r="A31" s="114" t="s">
        <v>51</v>
      </c>
      <c r="B31" s="25" t="s">
        <v>19</v>
      </c>
      <c r="C31" s="26" t="s">
        <v>52</v>
      </c>
      <c r="D31" s="27">
        <f t="shared" si="1"/>
        <v>350000</v>
      </c>
      <c r="E31" s="27">
        <f>E32+E33</f>
        <v>350000</v>
      </c>
      <c r="F31" s="27">
        <f>F32+F33</f>
        <v>0</v>
      </c>
      <c r="G31" s="20">
        <f t="shared" si="2"/>
        <v>217503.17</v>
      </c>
      <c r="H31" s="27">
        <f>H32+H33</f>
        <v>217503.17</v>
      </c>
      <c r="I31" s="27">
        <f>I32+I33</f>
        <v>0</v>
      </c>
      <c r="J31" s="20">
        <f t="shared" si="3"/>
        <v>62.14376285714286</v>
      </c>
      <c r="K31" s="20">
        <f t="shared" si="4"/>
        <v>62.14376285714286</v>
      </c>
      <c r="L31" s="20" t="e">
        <f t="shared" si="5"/>
        <v>#DIV/0!</v>
      </c>
      <c r="M31" s="7"/>
    </row>
    <row r="32" spans="1:13" ht="31.5" x14ac:dyDescent="0.25">
      <c r="A32" s="114" t="s">
        <v>51</v>
      </c>
      <c r="B32" s="25" t="s">
        <v>19</v>
      </c>
      <c r="C32" s="26" t="s">
        <v>53</v>
      </c>
      <c r="D32" s="27">
        <f t="shared" si="1"/>
        <v>350000</v>
      </c>
      <c r="E32" s="27">
        <v>350000</v>
      </c>
      <c r="F32" s="27">
        <v>0</v>
      </c>
      <c r="G32" s="20">
        <f t="shared" si="2"/>
        <v>217503.17</v>
      </c>
      <c r="H32" s="27">
        <v>217503.17</v>
      </c>
      <c r="I32" s="27">
        <v>0</v>
      </c>
      <c r="J32" s="20">
        <f t="shared" si="3"/>
        <v>62.14376285714286</v>
      </c>
      <c r="K32" s="20">
        <f t="shared" si="4"/>
        <v>62.14376285714286</v>
      </c>
      <c r="L32" s="20" t="e">
        <f t="shared" si="5"/>
        <v>#DIV/0!</v>
      </c>
      <c r="M32" s="7"/>
    </row>
    <row r="33" spans="1:13" ht="63" x14ac:dyDescent="0.25">
      <c r="A33" s="114" t="s">
        <v>54</v>
      </c>
      <c r="B33" s="25" t="s">
        <v>19</v>
      </c>
      <c r="C33" s="26" t="s">
        <v>55</v>
      </c>
      <c r="D33" s="27">
        <f t="shared" si="1"/>
        <v>0</v>
      </c>
      <c r="E33" s="27"/>
      <c r="F33" s="27"/>
      <c r="G33" s="20">
        <f t="shared" si="2"/>
        <v>0</v>
      </c>
      <c r="H33" s="27"/>
      <c r="I33" s="27"/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47.25" customHeight="1" x14ac:dyDescent="0.25">
      <c r="A34" s="114" t="str">
        <f>[1]Доходы!A43</f>
        <v xml:space="preserve">  Налог, взимаемый в связи с применением патентной системы налогообложения</v>
      </c>
      <c r="B34" s="25" t="s">
        <v>19</v>
      </c>
      <c r="C34" s="26" t="s">
        <v>356</v>
      </c>
      <c r="D34" s="27">
        <f t="shared" si="1"/>
        <v>0</v>
      </c>
      <c r="E34" s="27"/>
      <c r="F34" s="27">
        <f>F35</f>
        <v>0</v>
      </c>
      <c r="G34" s="20">
        <f t="shared" si="2"/>
        <v>18947</v>
      </c>
      <c r="H34" s="27">
        <f>H35</f>
        <v>18947</v>
      </c>
      <c r="I34" s="27">
        <f>I35</f>
        <v>0</v>
      </c>
      <c r="J34" s="20"/>
      <c r="K34" s="20"/>
      <c r="L34" s="20"/>
      <c r="M34" s="7"/>
    </row>
    <row r="35" spans="1:13" ht="67.5" customHeight="1" x14ac:dyDescent="0.25">
      <c r="A35" s="114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5" s="25" t="s">
        <v>19</v>
      </c>
      <c r="C35" s="26" t="s">
        <v>355</v>
      </c>
      <c r="D35" s="27">
        <f>E35+F35</f>
        <v>0</v>
      </c>
      <c r="E35" s="27"/>
      <c r="F35" s="27"/>
      <c r="G35" s="20">
        <f>H35+I35</f>
        <v>18947</v>
      </c>
      <c r="H35" s="27">
        <v>18947</v>
      </c>
      <c r="I35" s="27"/>
      <c r="J35" s="20" t="e">
        <f t="shared" si="3"/>
        <v>#DIV/0!</v>
      </c>
      <c r="K35" s="20"/>
      <c r="L35" s="20"/>
      <c r="M35" s="7"/>
    </row>
    <row r="36" spans="1:13" ht="15.75" x14ac:dyDescent="0.25">
      <c r="A36" s="116" t="s">
        <v>56</v>
      </c>
      <c r="B36" s="48" t="s">
        <v>19</v>
      </c>
      <c r="C36" s="49" t="s">
        <v>57</v>
      </c>
      <c r="D36" s="50">
        <f t="shared" si="1"/>
        <v>1199000</v>
      </c>
      <c r="E36" s="50">
        <f>E37+E40</f>
        <v>0</v>
      </c>
      <c r="F36" s="50">
        <f>F37+F40</f>
        <v>1199000</v>
      </c>
      <c r="G36" s="54">
        <f t="shared" si="2"/>
        <v>82998.429999999993</v>
      </c>
      <c r="H36" s="50">
        <f>H37+H40</f>
        <v>49.42</v>
      </c>
      <c r="I36" s="50">
        <f>I37+I40</f>
        <v>82949.009999999995</v>
      </c>
      <c r="J36" s="54">
        <f t="shared" si="3"/>
        <v>6.922304420350291</v>
      </c>
      <c r="K36" s="54" t="e">
        <f t="shared" si="4"/>
        <v>#DIV/0!</v>
      </c>
      <c r="L36" s="54">
        <f t="shared" si="5"/>
        <v>6.9181826522101755</v>
      </c>
      <c r="M36" s="7"/>
    </row>
    <row r="37" spans="1:13" ht="15.75" x14ac:dyDescent="0.25">
      <c r="A37" s="115" t="s">
        <v>58</v>
      </c>
      <c r="B37" s="25" t="s">
        <v>19</v>
      </c>
      <c r="C37" s="26" t="s">
        <v>59</v>
      </c>
      <c r="D37" s="27">
        <f t="shared" si="1"/>
        <v>400000</v>
      </c>
      <c r="E37" s="27">
        <f>E39+E38</f>
        <v>0</v>
      </c>
      <c r="F37" s="27">
        <f>F39</f>
        <v>400000</v>
      </c>
      <c r="G37" s="54">
        <f t="shared" si="2"/>
        <v>36059.75</v>
      </c>
      <c r="H37" s="27">
        <f>H39+H38</f>
        <v>49.42</v>
      </c>
      <c r="I37" s="27">
        <f>I38+I39</f>
        <v>36010.33</v>
      </c>
      <c r="J37" s="20">
        <f t="shared" si="3"/>
        <v>9.0149375000000003</v>
      </c>
      <c r="K37" s="20" t="e">
        <f t="shared" si="4"/>
        <v>#DIV/0!</v>
      </c>
      <c r="L37" s="20">
        <f t="shared" si="5"/>
        <v>9.0025825000000008</v>
      </c>
      <c r="M37" s="7"/>
    </row>
    <row r="38" spans="1:13" ht="78.75" x14ac:dyDescent="0.25">
      <c r="A38" s="115" t="s">
        <v>457</v>
      </c>
      <c r="B38" s="25"/>
      <c r="C38" s="26" t="s">
        <v>455</v>
      </c>
      <c r="D38" s="27">
        <f>E38+F38</f>
        <v>0</v>
      </c>
      <c r="E38" s="27"/>
      <c r="F38" s="27"/>
      <c r="G38" s="54">
        <f>H38+I38</f>
        <v>49.42</v>
      </c>
      <c r="H38" s="27">
        <v>49.42</v>
      </c>
      <c r="I38" s="27"/>
      <c r="J38" s="20" t="e">
        <f t="shared" si="3"/>
        <v>#DIV/0!</v>
      </c>
      <c r="K38" s="20"/>
      <c r="L38" s="20"/>
      <c r="M38" s="7"/>
    </row>
    <row r="39" spans="1:13" ht="78.75" x14ac:dyDescent="0.25">
      <c r="A39" s="115" t="s">
        <v>60</v>
      </c>
      <c r="B39" s="25" t="s">
        <v>19</v>
      </c>
      <c r="C39" s="26" t="s">
        <v>456</v>
      </c>
      <c r="D39" s="27">
        <f t="shared" si="1"/>
        <v>400000</v>
      </c>
      <c r="E39" s="27"/>
      <c r="F39" s="27">
        <v>400000</v>
      </c>
      <c r="G39" s="20">
        <f t="shared" si="2"/>
        <v>36010.33</v>
      </c>
      <c r="H39" s="27"/>
      <c r="I39" s="27">
        <v>36010.33</v>
      </c>
      <c r="J39" s="20">
        <f t="shared" si="3"/>
        <v>9.0025825000000008</v>
      </c>
      <c r="K39" s="20" t="e">
        <f t="shared" si="4"/>
        <v>#DIV/0!</v>
      </c>
      <c r="L39" s="20">
        <f t="shared" si="5"/>
        <v>9.0025825000000008</v>
      </c>
      <c r="M39" s="7"/>
    </row>
    <row r="40" spans="1:13" ht="15.75" x14ac:dyDescent="0.25">
      <c r="A40" s="115" t="s">
        <v>61</v>
      </c>
      <c r="B40" s="25" t="s">
        <v>19</v>
      </c>
      <c r="C40" s="26" t="s">
        <v>62</v>
      </c>
      <c r="D40" s="27">
        <f t="shared" si="1"/>
        <v>799000</v>
      </c>
      <c r="E40" s="27">
        <f>E41+E42+E43</f>
        <v>0</v>
      </c>
      <c r="F40" s="27">
        <f>F41+F42+F43</f>
        <v>799000</v>
      </c>
      <c r="G40" s="20">
        <f t="shared" si="2"/>
        <v>46938.679999999993</v>
      </c>
      <c r="H40" s="27">
        <f>H41+H42+H43</f>
        <v>0</v>
      </c>
      <c r="I40" s="27">
        <f>I41+I42+I43</f>
        <v>46938.679999999993</v>
      </c>
      <c r="J40" s="20">
        <f t="shared" si="3"/>
        <v>5.8746783479349176</v>
      </c>
      <c r="K40" s="20" t="e">
        <f t="shared" si="4"/>
        <v>#DIV/0!</v>
      </c>
      <c r="L40" s="20">
        <f t="shared" si="5"/>
        <v>5.8746783479349176</v>
      </c>
      <c r="M40" s="7"/>
    </row>
    <row r="41" spans="1:13" ht="63" x14ac:dyDescent="0.25">
      <c r="A41" s="115" t="s">
        <v>63</v>
      </c>
      <c r="B41" s="25" t="s">
        <v>19</v>
      </c>
      <c r="C41" s="26" t="s">
        <v>342</v>
      </c>
      <c r="D41" s="27">
        <f t="shared" si="1"/>
        <v>669000</v>
      </c>
      <c r="E41" s="27"/>
      <c r="F41" s="27">
        <v>669000</v>
      </c>
      <c r="G41" s="20">
        <f t="shared" si="2"/>
        <v>40394.699999999997</v>
      </c>
      <c r="H41" s="27"/>
      <c r="I41" s="27">
        <v>40394.699999999997</v>
      </c>
      <c r="J41" s="20">
        <f t="shared" si="3"/>
        <v>6.0380717488789228</v>
      </c>
      <c r="K41" s="20" t="e">
        <f t="shared" si="4"/>
        <v>#DIV/0!</v>
      </c>
      <c r="L41" s="20">
        <f t="shared" si="5"/>
        <v>6.0380717488789228</v>
      </c>
      <c r="M41" s="7"/>
    </row>
    <row r="42" spans="1:13" ht="15.75" x14ac:dyDescent="0.25">
      <c r="A42" s="115"/>
      <c r="B42" s="25" t="s">
        <v>19</v>
      </c>
      <c r="C42" s="26" t="s">
        <v>349</v>
      </c>
      <c r="D42" s="27">
        <f t="shared" si="1"/>
        <v>0</v>
      </c>
      <c r="E42" s="27"/>
      <c r="F42" s="27"/>
      <c r="G42" s="20">
        <f t="shared" si="2"/>
        <v>0</v>
      </c>
      <c r="H42" s="27"/>
      <c r="I42" s="27"/>
      <c r="J42" s="20" t="e">
        <f t="shared" si="3"/>
        <v>#DIV/0!</v>
      </c>
      <c r="K42" s="20"/>
      <c r="L42" s="20"/>
      <c r="M42" s="7"/>
    </row>
    <row r="43" spans="1:13" ht="63" x14ac:dyDescent="0.25">
      <c r="A43" s="24" t="s">
        <v>64</v>
      </c>
      <c r="B43" s="25" t="s">
        <v>19</v>
      </c>
      <c r="C43" s="26" t="s">
        <v>341</v>
      </c>
      <c r="D43" s="27">
        <f t="shared" si="1"/>
        <v>130000</v>
      </c>
      <c r="E43" s="27"/>
      <c r="F43" s="27">
        <v>130000</v>
      </c>
      <c r="G43" s="20">
        <f t="shared" si="2"/>
        <v>6543.98</v>
      </c>
      <c r="H43" s="27"/>
      <c r="I43" s="27">
        <v>6543.98</v>
      </c>
      <c r="J43" s="20">
        <f t="shared" si="3"/>
        <v>5.0338307692307689</v>
      </c>
      <c r="K43" s="20" t="e">
        <f t="shared" si="4"/>
        <v>#DIV/0!</v>
      </c>
      <c r="L43" s="20">
        <f t="shared" si="5"/>
        <v>5.0338307692307689</v>
      </c>
      <c r="M43" s="7"/>
    </row>
    <row r="44" spans="1:13" ht="31.5" x14ac:dyDescent="0.25">
      <c r="A44" s="47" t="s">
        <v>65</v>
      </c>
      <c r="B44" s="48" t="s">
        <v>19</v>
      </c>
      <c r="C44" s="49" t="s">
        <v>66</v>
      </c>
      <c r="D44" s="50">
        <f t="shared" si="1"/>
        <v>945000</v>
      </c>
      <c r="E44" s="50">
        <f>E45+E47</f>
        <v>945000</v>
      </c>
      <c r="F44" s="50">
        <f>F45+F47</f>
        <v>0</v>
      </c>
      <c r="G44" s="54">
        <f t="shared" si="2"/>
        <v>113371.94</v>
      </c>
      <c r="H44" s="50">
        <f>H45+H47</f>
        <v>113371.94</v>
      </c>
      <c r="I44" s="50">
        <f>I45+I47</f>
        <v>0</v>
      </c>
      <c r="J44" s="54">
        <f t="shared" si="3"/>
        <v>11.997030687830689</v>
      </c>
      <c r="K44" s="54">
        <f t="shared" si="4"/>
        <v>11.997030687830689</v>
      </c>
      <c r="L44" s="54" t="e">
        <f t="shared" si="5"/>
        <v>#DIV/0!</v>
      </c>
      <c r="M44" s="7"/>
    </row>
    <row r="45" spans="1:13" ht="47.25" x14ac:dyDescent="0.25">
      <c r="A45" s="24" t="s">
        <v>67</v>
      </c>
      <c r="B45" s="25" t="s">
        <v>19</v>
      </c>
      <c r="C45" s="26" t="s">
        <v>68</v>
      </c>
      <c r="D45" s="27">
        <f t="shared" si="1"/>
        <v>750000</v>
      </c>
      <c r="E45" s="27">
        <f>E46</f>
        <v>750000</v>
      </c>
      <c r="F45" s="27">
        <f>F46</f>
        <v>0</v>
      </c>
      <c r="G45" s="20">
        <f t="shared" si="2"/>
        <v>113371.94</v>
      </c>
      <c r="H45" s="27">
        <f>H46</f>
        <v>113371.94</v>
      </c>
      <c r="I45" s="27">
        <f>I46</f>
        <v>0</v>
      </c>
      <c r="J45" s="20">
        <f t="shared" si="3"/>
        <v>15.116258666666669</v>
      </c>
      <c r="K45" s="20">
        <f t="shared" si="4"/>
        <v>15.116258666666669</v>
      </c>
      <c r="L45" s="20" t="e">
        <f t="shared" si="5"/>
        <v>#DIV/0!</v>
      </c>
      <c r="M45" s="7"/>
    </row>
    <row r="46" spans="1:13" ht="78.75" x14ac:dyDescent="0.25">
      <c r="A46" s="24" t="s">
        <v>69</v>
      </c>
      <c r="B46" s="25" t="s">
        <v>19</v>
      </c>
      <c r="C46" s="26" t="s">
        <v>70</v>
      </c>
      <c r="D46" s="27">
        <f t="shared" si="1"/>
        <v>750000</v>
      </c>
      <c r="E46" s="27">
        <v>750000</v>
      </c>
      <c r="F46" s="27"/>
      <c r="G46" s="20">
        <f t="shared" si="2"/>
        <v>113371.94</v>
      </c>
      <c r="H46" s="27">
        <v>113371.94</v>
      </c>
      <c r="I46" s="27"/>
      <c r="J46" s="20">
        <f t="shared" si="3"/>
        <v>15.116258666666669</v>
      </c>
      <c r="K46" s="20">
        <f t="shared" si="4"/>
        <v>15.116258666666669</v>
      </c>
      <c r="L46" s="20" t="e">
        <f t="shared" si="5"/>
        <v>#DIV/0!</v>
      </c>
      <c r="M46" s="7"/>
    </row>
    <row r="47" spans="1:13" ht="63" x14ac:dyDescent="0.25">
      <c r="A47" s="24" t="s">
        <v>71</v>
      </c>
      <c r="B47" s="25" t="s">
        <v>19</v>
      </c>
      <c r="C47" s="26" t="s">
        <v>72</v>
      </c>
      <c r="D47" s="27">
        <f t="shared" si="1"/>
        <v>195000</v>
      </c>
      <c r="E47" s="27">
        <f>E48</f>
        <v>195000</v>
      </c>
      <c r="F47" s="27">
        <f>F48</f>
        <v>0</v>
      </c>
      <c r="G47" s="20">
        <f t="shared" si="2"/>
        <v>0</v>
      </c>
      <c r="H47" s="27">
        <f>H48</f>
        <v>0</v>
      </c>
      <c r="I47" s="27">
        <f>I48</f>
        <v>0</v>
      </c>
      <c r="J47" s="20">
        <f t="shared" ref="J47:J99" si="7">G47/D47*100</f>
        <v>0</v>
      </c>
      <c r="K47" s="20">
        <f t="shared" ref="K47:K99" si="8">H47/E47*100</f>
        <v>0</v>
      </c>
      <c r="L47" s="20" t="e">
        <f t="shared" ref="L47:L99" si="9">I47/F47*100</f>
        <v>#DIV/0!</v>
      </c>
      <c r="M47" s="7"/>
    </row>
    <row r="48" spans="1:13" ht="110.25" x14ac:dyDescent="0.25">
      <c r="A48" s="24" t="s">
        <v>73</v>
      </c>
      <c r="B48" s="25" t="s">
        <v>19</v>
      </c>
      <c r="C48" s="26" t="s">
        <v>74</v>
      </c>
      <c r="D48" s="27">
        <f t="shared" si="1"/>
        <v>195000</v>
      </c>
      <c r="E48" s="27">
        <f>E49</f>
        <v>195000</v>
      </c>
      <c r="F48" s="27">
        <f>F49</f>
        <v>0</v>
      </c>
      <c r="G48" s="20">
        <f t="shared" si="2"/>
        <v>0</v>
      </c>
      <c r="H48" s="27">
        <f>H49</f>
        <v>0</v>
      </c>
      <c r="I48" s="27">
        <f>I49</f>
        <v>0</v>
      </c>
      <c r="J48" s="20">
        <f t="shared" si="7"/>
        <v>0</v>
      </c>
      <c r="K48" s="20">
        <f t="shared" si="8"/>
        <v>0</v>
      </c>
      <c r="L48" s="20" t="e">
        <f t="shared" si="9"/>
        <v>#DIV/0!</v>
      </c>
      <c r="M48" s="7"/>
    </row>
    <row r="49" spans="1:13" ht="126" x14ac:dyDescent="0.25">
      <c r="A49" s="24" t="s">
        <v>75</v>
      </c>
      <c r="B49" s="25" t="s">
        <v>19</v>
      </c>
      <c r="C49" s="26" t="s">
        <v>76</v>
      </c>
      <c r="D49" s="27">
        <f t="shared" si="1"/>
        <v>195000</v>
      </c>
      <c r="E49" s="27">
        <v>195000</v>
      </c>
      <c r="F49" s="27"/>
      <c r="G49" s="20">
        <f t="shared" si="2"/>
        <v>0</v>
      </c>
      <c r="H49" s="27"/>
      <c r="I49" s="27"/>
      <c r="J49" s="20">
        <f t="shared" si="7"/>
        <v>0</v>
      </c>
      <c r="K49" s="20">
        <f t="shared" si="8"/>
        <v>0</v>
      </c>
      <c r="L49" s="20" t="e">
        <f t="shared" si="9"/>
        <v>#DIV/0!</v>
      </c>
      <c r="M49" s="7"/>
    </row>
    <row r="50" spans="1:13" ht="94.5" x14ac:dyDescent="0.25">
      <c r="A50" s="47" t="s">
        <v>77</v>
      </c>
      <c r="B50" s="48" t="s">
        <v>19</v>
      </c>
      <c r="C50" s="49" t="s">
        <v>78</v>
      </c>
      <c r="D50" s="50">
        <f t="shared" si="1"/>
        <v>2379100</v>
      </c>
      <c r="E50" s="50">
        <f t="shared" ref="E50:I50" si="10">E51</f>
        <v>1623000</v>
      </c>
      <c r="F50" s="50">
        <f t="shared" si="10"/>
        <v>756100</v>
      </c>
      <c r="G50" s="54">
        <f t="shared" si="2"/>
        <v>40229.660000000003</v>
      </c>
      <c r="H50" s="50">
        <f t="shared" si="10"/>
        <v>10023.359999999999</v>
      </c>
      <c r="I50" s="50">
        <f t="shared" si="10"/>
        <v>30206.300000000003</v>
      </c>
      <c r="J50" s="54">
        <f t="shared" si="7"/>
        <v>1.6909612878819722</v>
      </c>
      <c r="K50" s="54">
        <f t="shared" si="8"/>
        <v>0.61758225508317921</v>
      </c>
      <c r="L50" s="54">
        <f t="shared" si="9"/>
        <v>3.9950138870519778</v>
      </c>
      <c r="M50" s="7"/>
    </row>
    <row r="51" spans="1:13" ht="157.5" x14ac:dyDescent="0.25">
      <c r="A51" s="24" t="s">
        <v>79</v>
      </c>
      <c r="B51" s="25" t="s">
        <v>19</v>
      </c>
      <c r="C51" s="26" t="s">
        <v>80</v>
      </c>
      <c r="D51" s="27">
        <f t="shared" si="1"/>
        <v>2379100</v>
      </c>
      <c r="E51" s="27">
        <f>E52+E55</f>
        <v>1623000</v>
      </c>
      <c r="F51" s="27">
        <f>F52+F55</f>
        <v>756100</v>
      </c>
      <c r="G51" s="20">
        <f>H51+I51</f>
        <v>40229.660000000003</v>
      </c>
      <c r="H51" s="27">
        <f>H52+H55+H58</f>
        <v>10023.359999999999</v>
      </c>
      <c r="I51" s="27">
        <f>I52+I55+I54</f>
        <v>30206.300000000003</v>
      </c>
      <c r="J51" s="20">
        <f t="shared" si="7"/>
        <v>1.6909612878819722</v>
      </c>
      <c r="K51" s="20">
        <f t="shared" si="8"/>
        <v>0.61758225508317921</v>
      </c>
      <c r="L51" s="20">
        <f t="shared" si="9"/>
        <v>3.9950138870519778</v>
      </c>
      <c r="M51" s="7"/>
    </row>
    <row r="52" spans="1:13" ht="126" x14ac:dyDescent="0.25">
      <c r="A52" s="24" t="s">
        <v>81</v>
      </c>
      <c r="B52" s="25" t="s">
        <v>19</v>
      </c>
      <c r="C52" s="26" t="s">
        <v>82</v>
      </c>
      <c r="D52" s="27">
        <f t="shared" si="1"/>
        <v>874100</v>
      </c>
      <c r="E52" s="27">
        <f t="shared" ref="E52:F52" si="11">SUM(E53:E54)</f>
        <v>662000</v>
      </c>
      <c r="F52" s="27">
        <f t="shared" si="11"/>
        <v>212100</v>
      </c>
      <c r="G52" s="20">
        <f t="shared" ref="G52:G57" si="12">H52+I52</f>
        <v>8591.56</v>
      </c>
      <c r="H52" s="27">
        <f>SUM(H53:H54)</f>
        <v>8591.56</v>
      </c>
      <c r="I52" s="27"/>
      <c r="J52" s="20">
        <f t="shared" si="7"/>
        <v>0.98290355794531514</v>
      </c>
      <c r="K52" s="20">
        <f t="shared" si="8"/>
        <v>1.2978187311178246</v>
      </c>
      <c r="L52" s="20">
        <f t="shared" si="9"/>
        <v>0</v>
      </c>
      <c r="M52" s="7"/>
    </row>
    <row r="53" spans="1:13" ht="173.25" x14ac:dyDescent="0.25">
      <c r="A53" s="24" t="s">
        <v>83</v>
      </c>
      <c r="B53" s="25" t="s">
        <v>19</v>
      </c>
      <c r="C53" s="26" t="s">
        <v>84</v>
      </c>
      <c r="D53" s="27">
        <f t="shared" si="1"/>
        <v>549000</v>
      </c>
      <c r="E53" s="27">
        <v>549000</v>
      </c>
      <c r="F53" s="27"/>
      <c r="G53" s="20">
        <f t="shared" si="12"/>
        <v>0</v>
      </c>
      <c r="H53" s="27"/>
      <c r="I53" s="27"/>
      <c r="J53" s="20">
        <f t="shared" si="7"/>
        <v>0</v>
      </c>
      <c r="K53" s="20">
        <f t="shared" si="8"/>
        <v>0</v>
      </c>
      <c r="L53" s="20" t="e">
        <f t="shared" si="9"/>
        <v>#DIV/0!</v>
      </c>
      <c r="M53" s="7"/>
    </row>
    <row r="54" spans="1:13" ht="157.5" x14ac:dyDescent="0.25">
      <c r="A54" s="24" t="s">
        <v>85</v>
      </c>
      <c r="B54" s="25" t="s">
        <v>19</v>
      </c>
      <c r="C54" s="26" t="s">
        <v>86</v>
      </c>
      <c r="D54" s="27">
        <f t="shared" si="1"/>
        <v>325100</v>
      </c>
      <c r="E54" s="27">
        <v>113000</v>
      </c>
      <c r="F54" s="27">
        <v>212100</v>
      </c>
      <c r="G54" s="20">
        <f t="shared" si="12"/>
        <v>17183.12</v>
      </c>
      <c r="H54" s="27">
        <v>8591.56</v>
      </c>
      <c r="I54" s="27">
        <v>8591.56</v>
      </c>
      <c r="J54" s="20">
        <f t="shared" si="7"/>
        <v>5.2854875422946783</v>
      </c>
      <c r="K54" s="20">
        <f t="shared" si="8"/>
        <v>7.6031504424778751</v>
      </c>
      <c r="L54" s="20">
        <f t="shared" si="9"/>
        <v>4.0507119283356898</v>
      </c>
      <c r="M54" s="7"/>
    </row>
    <row r="55" spans="1:13" ht="157.5" x14ac:dyDescent="0.25">
      <c r="A55" s="24" t="s">
        <v>87</v>
      </c>
      <c r="B55" s="25" t="s">
        <v>19</v>
      </c>
      <c r="C55" s="26" t="s">
        <v>88</v>
      </c>
      <c r="D55" s="27">
        <f t="shared" si="1"/>
        <v>1505000</v>
      </c>
      <c r="E55" s="27">
        <f>E56+E57</f>
        <v>961000</v>
      </c>
      <c r="F55" s="27">
        <f>F56+F57</f>
        <v>544000</v>
      </c>
      <c r="G55" s="20">
        <f t="shared" si="12"/>
        <v>21614.74</v>
      </c>
      <c r="H55" s="27">
        <f t="shared" ref="H55" si="13">SUM(H56:H57)</f>
        <v>0</v>
      </c>
      <c r="I55" s="27">
        <f>I57</f>
        <v>21614.74</v>
      </c>
      <c r="J55" s="27">
        <f>J56+J57</f>
        <v>3.9732977941176473</v>
      </c>
      <c r="K55" s="20">
        <f t="shared" si="8"/>
        <v>0</v>
      </c>
      <c r="L55" s="20">
        <f t="shared" si="9"/>
        <v>3.9732977941176473</v>
      </c>
      <c r="M55" s="7"/>
    </row>
    <row r="56" spans="1:13" ht="126" x14ac:dyDescent="0.25">
      <c r="A56" s="24" t="s">
        <v>89</v>
      </c>
      <c r="B56" s="25" t="s">
        <v>19</v>
      </c>
      <c r="C56" s="26" t="s">
        <v>90</v>
      </c>
      <c r="D56" s="27">
        <f t="shared" si="1"/>
        <v>961000</v>
      </c>
      <c r="E56" s="27">
        <v>961000</v>
      </c>
      <c r="F56" s="27"/>
      <c r="G56" s="20">
        <f t="shared" si="12"/>
        <v>0</v>
      </c>
      <c r="H56" s="27"/>
      <c r="I56" s="27"/>
      <c r="J56" s="20">
        <f t="shared" si="7"/>
        <v>0</v>
      </c>
      <c r="K56" s="20">
        <f t="shared" si="8"/>
        <v>0</v>
      </c>
      <c r="L56" s="20" t="e">
        <f t="shared" si="9"/>
        <v>#DIV/0!</v>
      </c>
      <c r="M56" s="7"/>
    </row>
    <row r="57" spans="1:13" ht="126" x14ac:dyDescent="0.25">
      <c r="A57" s="24" t="s">
        <v>91</v>
      </c>
      <c r="B57" s="25" t="s">
        <v>19</v>
      </c>
      <c r="C57" s="26" t="s">
        <v>444</v>
      </c>
      <c r="D57" s="27">
        <f t="shared" si="1"/>
        <v>544000</v>
      </c>
      <c r="E57" s="27"/>
      <c r="F57" s="27">
        <v>544000</v>
      </c>
      <c r="G57" s="20">
        <f t="shared" si="12"/>
        <v>21614.74</v>
      </c>
      <c r="H57" s="27"/>
      <c r="I57" s="27">
        <v>21614.74</v>
      </c>
      <c r="J57" s="20">
        <f t="shared" si="7"/>
        <v>3.9732977941176473</v>
      </c>
      <c r="K57" s="20" t="e">
        <f t="shared" si="8"/>
        <v>#DIV/0!</v>
      </c>
      <c r="L57" s="20">
        <f t="shared" si="9"/>
        <v>3.9732977941176473</v>
      </c>
      <c r="M57" s="7"/>
    </row>
    <row r="58" spans="1:13" ht="313.5" customHeight="1" x14ac:dyDescent="0.25">
      <c r="A58" s="24" t="s">
        <v>452</v>
      </c>
      <c r="B58" s="25" t="s">
        <v>19</v>
      </c>
      <c r="C58" s="26" t="s">
        <v>451</v>
      </c>
      <c r="D58" s="27">
        <f>E58+F58</f>
        <v>0</v>
      </c>
      <c r="E58" s="27"/>
      <c r="F58" s="27"/>
      <c r="G58" s="20">
        <f>H58+I58</f>
        <v>1431.8</v>
      </c>
      <c r="H58" s="27">
        <v>1431.8</v>
      </c>
      <c r="I58" s="27"/>
      <c r="J58" s="20" t="e">
        <f t="shared" si="7"/>
        <v>#DIV/0!</v>
      </c>
      <c r="K58" s="20"/>
      <c r="L58" s="20"/>
      <c r="M58" s="7"/>
    </row>
    <row r="59" spans="1:13" ht="31.5" x14ac:dyDescent="0.25">
      <c r="A59" s="47" t="s">
        <v>92</v>
      </c>
      <c r="B59" s="48" t="s">
        <v>19</v>
      </c>
      <c r="C59" s="49" t="s">
        <v>93</v>
      </c>
      <c r="D59" s="50">
        <f t="shared" si="1"/>
        <v>62000</v>
      </c>
      <c r="E59" s="50">
        <f>E60</f>
        <v>62000</v>
      </c>
      <c r="F59" s="50">
        <f>F60</f>
        <v>0</v>
      </c>
      <c r="G59" s="54">
        <f t="shared" si="2"/>
        <v>-4519.54</v>
      </c>
      <c r="H59" s="50">
        <f>H60</f>
        <v>-4519.54</v>
      </c>
      <c r="I59" s="50">
        <f>I60</f>
        <v>0</v>
      </c>
      <c r="J59" s="54">
        <f t="shared" si="7"/>
        <v>-7.2895806451612906</v>
      </c>
      <c r="K59" s="54">
        <f t="shared" si="8"/>
        <v>-7.2895806451612906</v>
      </c>
      <c r="L59" s="54" t="e">
        <f t="shared" si="9"/>
        <v>#DIV/0!</v>
      </c>
      <c r="M59" s="7"/>
    </row>
    <row r="60" spans="1:13" ht="31.5" x14ac:dyDescent="0.25">
      <c r="A60" s="24" t="s">
        <v>94</v>
      </c>
      <c r="B60" s="25" t="s">
        <v>19</v>
      </c>
      <c r="C60" s="26" t="s">
        <v>95</v>
      </c>
      <c r="D60" s="27">
        <f t="shared" si="1"/>
        <v>62000</v>
      </c>
      <c r="E60" s="27">
        <f>SUM(E61:E64)</f>
        <v>62000</v>
      </c>
      <c r="F60" s="27">
        <f>SUM(F61:F64)</f>
        <v>0</v>
      </c>
      <c r="G60" s="20">
        <f t="shared" si="2"/>
        <v>-4519.54</v>
      </c>
      <c r="H60" s="27">
        <f>SUM(H61:H64)</f>
        <v>-4519.54</v>
      </c>
      <c r="I60" s="27">
        <f>SUM(I61:I64)</f>
        <v>0</v>
      </c>
      <c r="J60" s="20">
        <f t="shared" si="7"/>
        <v>-7.2895806451612906</v>
      </c>
      <c r="K60" s="20">
        <f t="shared" si="8"/>
        <v>-7.2895806451612906</v>
      </c>
      <c r="L60" s="20" t="e">
        <f t="shared" si="9"/>
        <v>#DIV/0!</v>
      </c>
      <c r="M60" s="7"/>
    </row>
    <row r="61" spans="1:13" ht="47.25" x14ac:dyDescent="0.25">
      <c r="A61" s="24" t="s">
        <v>96</v>
      </c>
      <c r="B61" s="25" t="s">
        <v>19</v>
      </c>
      <c r="C61" s="26" t="s">
        <v>97</v>
      </c>
      <c r="D61" s="27">
        <f t="shared" si="1"/>
        <v>51000</v>
      </c>
      <c r="E61" s="27">
        <v>51000</v>
      </c>
      <c r="F61" s="27"/>
      <c r="G61" s="20">
        <f t="shared" si="2"/>
        <v>-6002.91</v>
      </c>
      <c r="H61" s="27">
        <v>-6002.91</v>
      </c>
      <c r="I61" s="27"/>
      <c r="J61" s="20">
        <f t="shared" si="7"/>
        <v>-11.770411764705882</v>
      </c>
      <c r="K61" s="20">
        <f t="shared" si="8"/>
        <v>-11.770411764705882</v>
      </c>
      <c r="L61" s="20" t="e">
        <f t="shared" si="9"/>
        <v>#DIV/0!</v>
      </c>
      <c r="M61" s="7"/>
    </row>
    <row r="62" spans="1:13" ht="47.25" x14ac:dyDescent="0.25">
      <c r="A62" s="24" t="s">
        <v>98</v>
      </c>
      <c r="B62" s="25" t="s">
        <v>19</v>
      </c>
      <c r="C62" s="26" t="s">
        <v>458</v>
      </c>
      <c r="D62" s="27">
        <f t="shared" si="1"/>
        <v>0</v>
      </c>
      <c r="E62" s="27"/>
      <c r="F62" s="27"/>
      <c r="G62" s="50">
        <f>H62</f>
        <v>623.86</v>
      </c>
      <c r="H62" s="27">
        <v>623.86</v>
      </c>
      <c r="I62" s="27"/>
      <c r="J62" s="20" t="e">
        <f t="shared" si="7"/>
        <v>#DIV/0!</v>
      </c>
      <c r="K62" s="20" t="e">
        <f t="shared" si="8"/>
        <v>#DIV/0!</v>
      </c>
      <c r="L62" s="20" t="e">
        <f t="shared" si="9"/>
        <v>#DIV/0!</v>
      </c>
      <c r="M62" s="7"/>
    </row>
    <row r="63" spans="1:13" ht="31.5" x14ac:dyDescent="0.25">
      <c r="A63" s="24" t="s">
        <v>99</v>
      </c>
      <c r="B63" s="25" t="s">
        <v>19</v>
      </c>
      <c r="C63" s="26" t="s">
        <v>100</v>
      </c>
      <c r="D63" s="27">
        <f t="shared" si="1"/>
        <v>2000</v>
      </c>
      <c r="E63" s="27">
        <v>2000</v>
      </c>
      <c r="F63" s="27"/>
      <c r="G63" s="20">
        <f t="shared" si="2"/>
        <v>0</v>
      </c>
      <c r="H63" s="27"/>
      <c r="I63" s="27"/>
      <c r="J63" s="20">
        <f t="shared" si="7"/>
        <v>0</v>
      </c>
      <c r="K63" s="20">
        <f t="shared" si="8"/>
        <v>0</v>
      </c>
      <c r="L63" s="20" t="e">
        <f t="shared" si="9"/>
        <v>#DIV/0!</v>
      </c>
      <c r="M63" s="7"/>
    </row>
    <row r="64" spans="1:13" ht="31.5" x14ac:dyDescent="0.25">
      <c r="A64" s="24" t="s">
        <v>101</v>
      </c>
      <c r="B64" s="25" t="s">
        <v>19</v>
      </c>
      <c r="C64" s="26" t="s">
        <v>102</v>
      </c>
      <c r="D64" s="27">
        <f t="shared" si="1"/>
        <v>9000</v>
      </c>
      <c r="E64" s="27">
        <v>9000</v>
      </c>
      <c r="F64" s="27"/>
      <c r="G64" s="20">
        <f t="shared" si="2"/>
        <v>859.51</v>
      </c>
      <c r="H64" s="27">
        <v>859.51</v>
      </c>
      <c r="I64" s="27"/>
      <c r="J64" s="20">
        <f t="shared" si="7"/>
        <v>9.5501111111111108</v>
      </c>
      <c r="K64" s="20">
        <f t="shared" si="8"/>
        <v>9.5501111111111108</v>
      </c>
      <c r="L64" s="20" t="e">
        <f t="shared" si="9"/>
        <v>#DIV/0!</v>
      </c>
      <c r="M64" s="7"/>
    </row>
    <row r="65" spans="1:13" ht="63" x14ac:dyDescent="0.25">
      <c r="A65" s="47" t="s">
        <v>103</v>
      </c>
      <c r="B65" s="48" t="s">
        <v>19</v>
      </c>
      <c r="C65" s="49" t="s">
        <v>104</v>
      </c>
      <c r="D65" s="50">
        <f t="shared" si="1"/>
        <v>4810500</v>
      </c>
      <c r="E65" s="50">
        <f>E66+E69</f>
        <v>4810500</v>
      </c>
      <c r="F65" s="50"/>
      <c r="G65" s="54">
        <f t="shared" si="2"/>
        <v>583078</v>
      </c>
      <c r="H65" s="50">
        <f>H66+H69</f>
        <v>583078</v>
      </c>
      <c r="I65" s="50"/>
      <c r="J65" s="54">
        <f t="shared" si="7"/>
        <v>12.120943768838998</v>
      </c>
      <c r="K65" s="54">
        <f t="shared" si="8"/>
        <v>12.120943768838998</v>
      </c>
      <c r="L65" s="54" t="e">
        <f t="shared" si="9"/>
        <v>#DIV/0!</v>
      </c>
      <c r="M65" s="7"/>
    </row>
    <row r="66" spans="1:13" ht="31.5" x14ac:dyDescent="0.25">
      <c r="A66" s="24" t="s">
        <v>105</v>
      </c>
      <c r="B66" s="25" t="s">
        <v>19</v>
      </c>
      <c r="C66" s="26" t="s">
        <v>106</v>
      </c>
      <c r="D66" s="27">
        <f t="shared" si="1"/>
        <v>4810500</v>
      </c>
      <c r="E66" s="27">
        <f t="shared" ref="E66:H67" si="14">E67</f>
        <v>4810500</v>
      </c>
      <c r="F66" s="27"/>
      <c r="G66" s="20">
        <f t="shared" si="2"/>
        <v>573078</v>
      </c>
      <c r="H66" s="27">
        <f t="shared" si="14"/>
        <v>573078</v>
      </c>
      <c r="I66" s="27"/>
      <c r="J66" s="20">
        <f t="shared" si="7"/>
        <v>11.913065169940754</v>
      </c>
      <c r="K66" s="20">
        <f t="shared" si="8"/>
        <v>11.913065169940754</v>
      </c>
      <c r="L66" s="20" t="e">
        <f t="shared" si="9"/>
        <v>#DIV/0!</v>
      </c>
      <c r="M66" s="7"/>
    </row>
    <row r="67" spans="1:13" ht="31.5" x14ac:dyDescent="0.25">
      <c r="A67" s="24" t="s">
        <v>107</v>
      </c>
      <c r="B67" s="25" t="s">
        <v>19</v>
      </c>
      <c r="C67" s="26" t="s">
        <v>108</v>
      </c>
      <c r="D67" s="27">
        <f t="shared" si="1"/>
        <v>4810500</v>
      </c>
      <c r="E67" s="27">
        <f t="shared" si="14"/>
        <v>4810500</v>
      </c>
      <c r="F67" s="27"/>
      <c r="G67" s="20">
        <f t="shared" si="2"/>
        <v>573078</v>
      </c>
      <c r="H67" s="27">
        <f t="shared" si="14"/>
        <v>573078</v>
      </c>
      <c r="I67" s="27"/>
      <c r="J67" s="20">
        <f t="shared" si="7"/>
        <v>11.913065169940754</v>
      </c>
      <c r="K67" s="20">
        <f t="shared" si="8"/>
        <v>11.913065169940754</v>
      </c>
      <c r="L67" s="20" t="e">
        <f t="shared" si="9"/>
        <v>#DIV/0!</v>
      </c>
      <c r="M67" s="7"/>
    </row>
    <row r="68" spans="1:13" ht="47.25" x14ac:dyDescent="0.25">
      <c r="A68" s="24" t="s">
        <v>109</v>
      </c>
      <c r="B68" s="25" t="s">
        <v>19</v>
      </c>
      <c r="C68" s="26" t="s">
        <v>110</v>
      </c>
      <c r="D68" s="27">
        <f t="shared" si="1"/>
        <v>4810500</v>
      </c>
      <c r="E68" s="27">
        <v>4810500</v>
      </c>
      <c r="F68" s="27"/>
      <c r="G68" s="20">
        <f t="shared" si="2"/>
        <v>573078</v>
      </c>
      <c r="H68" s="27">
        <v>573078</v>
      </c>
      <c r="I68" s="27"/>
      <c r="J68" s="20">
        <f t="shared" si="7"/>
        <v>11.913065169940754</v>
      </c>
      <c r="K68" s="20">
        <f t="shared" si="8"/>
        <v>11.913065169940754</v>
      </c>
      <c r="L68" s="20" t="e">
        <f t="shared" si="9"/>
        <v>#DIV/0!</v>
      </c>
      <c r="M68" s="7"/>
    </row>
    <row r="69" spans="1:13" ht="47.25" x14ac:dyDescent="0.25">
      <c r="A69" s="24" t="s">
        <v>399</v>
      </c>
      <c r="B69" s="25" t="s">
        <v>19</v>
      </c>
      <c r="C69" s="26" t="s">
        <v>400</v>
      </c>
      <c r="D69" s="27">
        <f>E69</f>
        <v>0</v>
      </c>
      <c r="E69" s="27"/>
      <c r="F69" s="27"/>
      <c r="G69" s="20">
        <f>H69</f>
        <v>10000</v>
      </c>
      <c r="H69" s="27">
        <v>10000</v>
      </c>
      <c r="I69" s="27"/>
      <c r="J69" s="20" t="e">
        <f t="shared" si="7"/>
        <v>#DIV/0!</v>
      </c>
      <c r="K69" s="20"/>
      <c r="L69" s="20"/>
      <c r="M69" s="7"/>
    </row>
    <row r="70" spans="1:13" ht="47.25" x14ac:dyDescent="0.25">
      <c r="A70" s="47" t="s">
        <v>111</v>
      </c>
      <c r="B70" s="48" t="s">
        <v>19</v>
      </c>
      <c r="C70" s="49" t="s">
        <v>112</v>
      </c>
      <c r="D70" s="50">
        <f t="shared" si="1"/>
        <v>100000</v>
      </c>
      <c r="E70" s="50">
        <f t="shared" ref="E70:E72" si="15">E71</f>
        <v>100000</v>
      </c>
      <c r="F70" s="50"/>
      <c r="G70" s="54">
        <f t="shared" si="2"/>
        <v>0</v>
      </c>
      <c r="H70" s="50">
        <f t="shared" ref="H70:I72" si="16">H71</f>
        <v>0</v>
      </c>
      <c r="I70" s="50">
        <f t="shared" si="16"/>
        <v>0</v>
      </c>
      <c r="J70" s="54">
        <f t="shared" si="7"/>
        <v>0</v>
      </c>
      <c r="K70" s="54">
        <f t="shared" si="8"/>
        <v>0</v>
      </c>
      <c r="L70" s="54" t="e">
        <f t="shared" si="9"/>
        <v>#DIV/0!</v>
      </c>
      <c r="M70" s="7"/>
    </row>
    <row r="71" spans="1:13" ht="141.75" x14ac:dyDescent="0.25">
      <c r="A71" s="24" t="s">
        <v>113</v>
      </c>
      <c r="B71" s="25" t="s">
        <v>19</v>
      </c>
      <c r="C71" s="26" t="s">
        <v>114</v>
      </c>
      <c r="D71" s="27">
        <f t="shared" si="1"/>
        <v>100000</v>
      </c>
      <c r="E71" s="27">
        <f t="shared" si="15"/>
        <v>100000</v>
      </c>
      <c r="F71" s="27"/>
      <c r="G71" s="20">
        <f t="shared" si="2"/>
        <v>0</v>
      </c>
      <c r="H71" s="27">
        <f t="shared" si="16"/>
        <v>0</v>
      </c>
      <c r="I71" s="27">
        <f t="shared" si="16"/>
        <v>0</v>
      </c>
      <c r="J71" s="20">
        <f t="shared" si="7"/>
        <v>0</v>
      </c>
      <c r="K71" s="20">
        <f t="shared" si="8"/>
        <v>0</v>
      </c>
      <c r="L71" s="20" t="e">
        <f t="shared" si="9"/>
        <v>#DIV/0!</v>
      </c>
      <c r="M71" s="7"/>
    </row>
    <row r="72" spans="1:13" ht="173.25" x14ac:dyDescent="0.25">
      <c r="A72" s="24" t="s">
        <v>115</v>
      </c>
      <c r="B72" s="25" t="s">
        <v>19</v>
      </c>
      <c r="C72" s="26" t="s">
        <v>116</v>
      </c>
      <c r="D72" s="27">
        <f t="shared" si="1"/>
        <v>100000</v>
      </c>
      <c r="E72" s="27">
        <f t="shared" si="15"/>
        <v>100000</v>
      </c>
      <c r="F72" s="27"/>
      <c r="G72" s="20">
        <f t="shared" si="2"/>
        <v>0</v>
      </c>
      <c r="H72" s="27">
        <f t="shared" si="16"/>
        <v>0</v>
      </c>
      <c r="I72" s="27">
        <f t="shared" si="16"/>
        <v>0</v>
      </c>
      <c r="J72" s="20">
        <f t="shared" si="7"/>
        <v>0</v>
      </c>
      <c r="K72" s="20">
        <f t="shared" si="8"/>
        <v>0</v>
      </c>
      <c r="L72" s="20" t="e">
        <f t="shared" si="9"/>
        <v>#DIV/0!</v>
      </c>
      <c r="M72" s="7"/>
    </row>
    <row r="73" spans="1:13" ht="173.25" x14ac:dyDescent="0.25">
      <c r="A73" s="24" t="s">
        <v>117</v>
      </c>
      <c r="B73" s="25" t="s">
        <v>19</v>
      </c>
      <c r="C73" s="26" t="s">
        <v>118</v>
      </c>
      <c r="D73" s="27">
        <f t="shared" si="1"/>
        <v>100000</v>
      </c>
      <c r="E73" s="27">
        <v>100000</v>
      </c>
      <c r="F73" s="27"/>
      <c r="G73" s="20">
        <f t="shared" si="2"/>
        <v>0</v>
      </c>
      <c r="H73" s="27"/>
      <c r="I73" s="27"/>
      <c r="J73" s="20">
        <f t="shared" si="7"/>
        <v>0</v>
      </c>
      <c r="K73" s="20">
        <f t="shared" si="8"/>
        <v>0</v>
      </c>
      <c r="L73" s="20" t="e">
        <f t="shared" si="9"/>
        <v>#DIV/0!</v>
      </c>
      <c r="M73" s="7"/>
    </row>
    <row r="74" spans="1:13" ht="31.5" x14ac:dyDescent="0.25">
      <c r="A74" s="47" t="s">
        <v>119</v>
      </c>
      <c r="B74" s="64" t="s">
        <v>19</v>
      </c>
      <c r="C74" s="65" t="s">
        <v>120</v>
      </c>
      <c r="D74" s="50">
        <f t="shared" si="1"/>
        <v>291000</v>
      </c>
      <c r="E74" s="50">
        <f>E75+E89+E91+E94</f>
        <v>291000</v>
      </c>
      <c r="F74" s="50">
        <f>F75+F89+F91+F94</f>
        <v>0</v>
      </c>
      <c r="G74" s="54">
        <f t="shared" si="2"/>
        <v>36504.01</v>
      </c>
      <c r="H74" s="50">
        <f>H75+H89+H91+H94+H86</f>
        <v>36504.01</v>
      </c>
      <c r="I74" s="50">
        <f>I75+I89+I91+I94</f>
        <v>0</v>
      </c>
      <c r="J74" s="54">
        <f t="shared" si="7"/>
        <v>12.544333333333334</v>
      </c>
      <c r="K74" s="54">
        <f t="shared" si="8"/>
        <v>12.544333333333334</v>
      </c>
      <c r="L74" s="54" t="e">
        <f t="shared" si="9"/>
        <v>#DIV/0!</v>
      </c>
      <c r="M74" s="7"/>
    </row>
    <row r="75" spans="1:13" ht="63" x14ac:dyDescent="0.25">
      <c r="A75" s="68" t="s">
        <v>357</v>
      </c>
      <c r="B75" s="66" t="s">
        <v>19</v>
      </c>
      <c r="C75" s="67" t="s">
        <v>358</v>
      </c>
      <c r="D75" s="63">
        <f>E75+F75</f>
        <v>69000</v>
      </c>
      <c r="E75" s="27">
        <f>E78+E80+E82+E84+E88+E87+E76+E77</f>
        <v>69000</v>
      </c>
      <c r="F75" s="27">
        <f>F78+F80+F82+F84</f>
        <v>0</v>
      </c>
      <c r="G75" s="20">
        <f>H75+I75</f>
        <v>2400</v>
      </c>
      <c r="H75" s="27">
        <f>H78+H80+H82+H84+H76+H88+H87+H77</f>
        <v>2400</v>
      </c>
      <c r="I75" s="27">
        <f>I78+I80+I82+I84</f>
        <v>0</v>
      </c>
      <c r="J75" s="20">
        <f t="shared" si="7"/>
        <v>3.4782608695652173</v>
      </c>
      <c r="K75" s="20">
        <f t="shared" si="8"/>
        <v>3.4782608695652173</v>
      </c>
      <c r="L75" s="20" t="e">
        <f t="shared" si="9"/>
        <v>#DIV/0!</v>
      </c>
      <c r="M75" s="7"/>
    </row>
    <row r="76" spans="1:13" ht="142.5" customHeight="1" x14ac:dyDescent="0.25">
      <c r="A76" s="68" t="s">
        <v>405</v>
      </c>
      <c r="B76" s="66" t="s">
        <v>19</v>
      </c>
      <c r="C76" s="67" t="s">
        <v>402</v>
      </c>
      <c r="D76" s="63">
        <f>E76+F76</f>
        <v>18000</v>
      </c>
      <c r="E76" s="27">
        <v>18000</v>
      </c>
      <c r="F76" s="27"/>
      <c r="G76" s="20">
        <f>H76+I76</f>
        <v>250</v>
      </c>
      <c r="H76" s="27">
        <v>250</v>
      </c>
      <c r="I76" s="27"/>
      <c r="J76" s="20">
        <f t="shared" si="7"/>
        <v>1.3888888888888888</v>
      </c>
      <c r="K76" s="20"/>
      <c r="L76" s="20"/>
      <c r="M76" s="7"/>
    </row>
    <row r="77" spans="1:13" ht="150" customHeight="1" x14ac:dyDescent="0.25">
      <c r="A77" s="68" t="s">
        <v>453</v>
      </c>
      <c r="B77" s="66" t="s">
        <v>19</v>
      </c>
      <c r="C77" s="67" t="s">
        <v>449</v>
      </c>
      <c r="D77" s="63">
        <f>E77</f>
        <v>0</v>
      </c>
      <c r="E77" s="27"/>
      <c r="F77" s="27"/>
      <c r="G77" s="20">
        <f>H77</f>
        <v>500</v>
      </c>
      <c r="H77" s="27">
        <v>500</v>
      </c>
      <c r="I77" s="27"/>
      <c r="J77" s="20" t="e">
        <f t="shared" si="7"/>
        <v>#DIV/0!</v>
      </c>
      <c r="K77" s="20"/>
      <c r="L77" s="20"/>
      <c r="M77" s="7"/>
    </row>
    <row r="78" spans="1:13" ht="126" x14ac:dyDescent="0.25">
      <c r="A78" s="68" t="s">
        <v>359</v>
      </c>
      <c r="B78" s="66" t="s">
        <v>19</v>
      </c>
      <c r="C78" s="67" t="s">
        <v>360</v>
      </c>
      <c r="D78" s="63">
        <f t="shared" ref="D78:D101" si="17">E78+F78</f>
        <v>13000</v>
      </c>
      <c r="E78" s="27">
        <f>E79</f>
        <v>13000</v>
      </c>
      <c r="F78" s="27">
        <f>F79</f>
        <v>0</v>
      </c>
      <c r="G78" s="20">
        <f t="shared" ref="G78:G93" si="18">H78+I78</f>
        <v>0</v>
      </c>
      <c r="H78" s="27">
        <f>H79</f>
        <v>0</v>
      </c>
      <c r="I78" s="27">
        <f>I79</f>
        <v>0</v>
      </c>
      <c r="J78" s="20">
        <f t="shared" si="7"/>
        <v>0</v>
      </c>
      <c r="K78" s="20">
        <f t="shared" si="8"/>
        <v>0</v>
      </c>
      <c r="L78" s="54" t="e">
        <f t="shared" si="9"/>
        <v>#DIV/0!</v>
      </c>
      <c r="M78" s="7"/>
    </row>
    <row r="79" spans="1:13" ht="145.5" customHeight="1" x14ac:dyDescent="0.25">
      <c r="A79" s="68" t="s">
        <v>361</v>
      </c>
      <c r="B79" s="66" t="s">
        <v>19</v>
      </c>
      <c r="C79" s="67" t="s">
        <v>362</v>
      </c>
      <c r="D79" s="63">
        <f t="shared" si="17"/>
        <v>13000</v>
      </c>
      <c r="E79" s="27">
        <v>13000</v>
      </c>
      <c r="F79" s="27"/>
      <c r="G79" s="20">
        <f t="shared" si="18"/>
        <v>0</v>
      </c>
      <c r="H79" s="27"/>
      <c r="I79" s="50"/>
      <c r="J79" s="20">
        <f t="shared" si="7"/>
        <v>0</v>
      </c>
      <c r="K79" s="20">
        <f t="shared" si="8"/>
        <v>0</v>
      </c>
      <c r="L79" s="54" t="e">
        <f t="shared" si="9"/>
        <v>#DIV/0!</v>
      </c>
      <c r="M79" s="7"/>
    </row>
    <row r="80" spans="1:13" ht="110.25" x14ac:dyDescent="0.25">
      <c r="A80" s="68" t="s">
        <v>363</v>
      </c>
      <c r="B80" s="66" t="s">
        <v>19</v>
      </c>
      <c r="C80" s="67" t="s">
        <v>364</v>
      </c>
      <c r="D80" s="63">
        <f t="shared" si="17"/>
        <v>1000</v>
      </c>
      <c r="E80" s="27">
        <f>E81</f>
        <v>1000</v>
      </c>
      <c r="F80" s="27">
        <f>F81</f>
        <v>0</v>
      </c>
      <c r="G80" s="20">
        <f t="shared" si="18"/>
        <v>0</v>
      </c>
      <c r="H80" s="27">
        <f>H81</f>
        <v>0</v>
      </c>
      <c r="I80" s="27">
        <f>I81</f>
        <v>0</v>
      </c>
      <c r="J80" s="20">
        <f t="shared" si="7"/>
        <v>0</v>
      </c>
      <c r="K80" s="20">
        <f t="shared" si="8"/>
        <v>0</v>
      </c>
      <c r="L80" s="54" t="e">
        <f t="shared" si="9"/>
        <v>#DIV/0!</v>
      </c>
      <c r="M80" s="7"/>
    </row>
    <row r="81" spans="1:13" ht="157.5" x14ac:dyDescent="0.25">
      <c r="A81" s="68" t="s">
        <v>365</v>
      </c>
      <c r="B81" s="66" t="s">
        <v>19</v>
      </c>
      <c r="C81" s="67" t="s">
        <v>366</v>
      </c>
      <c r="D81" s="63">
        <f t="shared" si="17"/>
        <v>1000</v>
      </c>
      <c r="E81" s="27">
        <v>1000</v>
      </c>
      <c r="F81" s="27"/>
      <c r="G81" s="20">
        <f t="shared" si="18"/>
        <v>0</v>
      </c>
      <c r="H81" s="27"/>
      <c r="I81" s="50"/>
      <c r="J81" s="20">
        <f t="shared" si="7"/>
        <v>0</v>
      </c>
      <c r="K81" s="20">
        <f t="shared" si="8"/>
        <v>0</v>
      </c>
      <c r="L81" s="54" t="e">
        <f t="shared" si="9"/>
        <v>#DIV/0!</v>
      </c>
      <c r="M81" s="7"/>
    </row>
    <row r="82" spans="1:13" ht="141.75" x14ac:dyDescent="0.25">
      <c r="A82" s="68" t="s">
        <v>367</v>
      </c>
      <c r="B82" s="66" t="s">
        <v>19</v>
      </c>
      <c r="C82" s="67" t="s">
        <v>368</v>
      </c>
      <c r="D82" s="63">
        <f t="shared" si="17"/>
        <v>1000</v>
      </c>
      <c r="E82" s="27">
        <f>E83</f>
        <v>1000</v>
      </c>
      <c r="F82" s="27">
        <f>F83</f>
        <v>0</v>
      </c>
      <c r="G82" s="20">
        <f t="shared" si="18"/>
        <v>0</v>
      </c>
      <c r="H82" s="27">
        <f>H83</f>
        <v>0</v>
      </c>
      <c r="I82" s="27">
        <f>I83</f>
        <v>0</v>
      </c>
      <c r="J82" s="20">
        <f t="shared" si="7"/>
        <v>0</v>
      </c>
      <c r="K82" s="20">
        <f t="shared" si="8"/>
        <v>0</v>
      </c>
      <c r="L82" s="54" t="e">
        <f t="shared" si="9"/>
        <v>#DIV/0!</v>
      </c>
      <c r="M82" s="7"/>
    </row>
    <row r="83" spans="1:13" ht="204.75" x14ac:dyDescent="0.25">
      <c r="A83" s="68" t="s">
        <v>369</v>
      </c>
      <c r="B83" s="66" t="s">
        <v>19</v>
      </c>
      <c r="C83" s="67" t="s">
        <v>370</v>
      </c>
      <c r="D83" s="63">
        <f t="shared" si="17"/>
        <v>1000</v>
      </c>
      <c r="E83" s="27">
        <v>1000</v>
      </c>
      <c r="F83" s="27"/>
      <c r="G83" s="20">
        <f t="shared" si="18"/>
        <v>0</v>
      </c>
      <c r="H83" s="27"/>
      <c r="I83" s="50"/>
      <c r="J83" s="20">
        <f t="shared" si="7"/>
        <v>0</v>
      </c>
      <c r="K83" s="20">
        <f t="shared" si="8"/>
        <v>0</v>
      </c>
      <c r="L83" s="54" t="e">
        <f t="shared" si="9"/>
        <v>#DIV/0!</v>
      </c>
      <c r="M83" s="7"/>
    </row>
    <row r="84" spans="1:13" ht="118.5" customHeight="1" x14ac:dyDescent="0.25">
      <c r="A84" s="68" t="s">
        <v>371</v>
      </c>
      <c r="B84" s="66" t="s">
        <v>19</v>
      </c>
      <c r="C84" s="67" t="s">
        <v>372</v>
      </c>
      <c r="D84" s="63">
        <f t="shared" si="17"/>
        <v>2000</v>
      </c>
      <c r="E84" s="27">
        <f>E85</f>
        <v>2000</v>
      </c>
      <c r="F84" s="27">
        <f>F85</f>
        <v>0</v>
      </c>
      <c r="G84" s="20">
        <f t="shared" si="18"/>
        <v>1150</v>
      </c>
      <c r="H84" s="27">
        <f>H85</f>
        <v>1150</v>
      </c>
      <c r="I84" s="27">
        <f>I85</f>
        <v>0</v>
      </c>
      <c r="J84" s="20">
        <f t="shared" si="7"/>
        <v>57.499999999999993</v>
      </c>
      <c r="K84" s="20">
        <f t="shared" si="8"/>
        <v>57.499999999999993</v>
      </c>
      <c r="L84" s="54" t="e">
        <f t="shared" si="9"/>
        <v>#DIV/0!</v>
      </c>
      <c r="M84" s="7"/>
    </row>
    <row r="85" spans="1:13" ht="210.75" customHeight="1" x14ac:dyDescent="0.25">
      <c r="A85" s="68" t="s">
        <v>373</v>
      </c>
      <c r="B85" s="66" t="s">
        <v>19</v>
      </c>
      <c r="C85" s="67" t="s">
        <v>374</v>
      </c>
      <c r="D85" s="63">
        <f t="shared" si="17"/>
        <v>2000</v>
      </c>
      <c r="E85" s="27">
        <v>2000</v>
      </c>
      <c r="F85" s="50"/>
      <c r="G85" s="20">
        <f t="shared" si="18"/>
        <v>1150</v>
      </c>
      <c r="H85" s="27">
        <v>1150</v>
      </c>
      <c r="I85" s="50"/>
      <c r="J85" s="20">
        <f t="shared" si="7"/>
        <v>57.499999999999993</v>
      </c>
      <c r="K85" s="20">
        <f t="shared" si="8"/>
        <v>57.499999999999993</v>
      </c>
      <c r="L85" s="54" t="e">
        <f t="shared" si="9"/>
        <v>#DIV/0!</v>
      </c>
      <c r="M85" s="7"/>
    </row>
    <row r="86" spans="1:13" ht="162.75" customHeight="1" x14ac:dyDescent="0.25">
      <c r="A86" s="68" t="s">
        <v>454</v>
      </c>
      <c r="B86" s="66" t="s">
        <v>19</v>
      </c>
      <c r="C86" s="67" t="s">
        <v>450</v>
      </c>
      <c r="D86" s="63">
        <f>E86+F86</f>
        <v>0</v>
      </c>
      <c r="E86" s="27"/>
      <c r="F86" s="50"/>
      <c r="G86" s="20">
        <f>H86+I86</f>
        <v>0</v>
      </c>
      <c r="H86" s="27"/>
      <c r="I86" s="50"/>
      <c r="J86" s="20" t="e">
        <f t="shared" si="7"/>
        <v>#DIV/0!</v>
      </c>
      <c r="K86" s="20"/>
      <c r="L86" s="54"/>
      <c r="M86" s="7"/>
    </row>
    <row r="87" spans="1:13" ht="147.75" customHeight="1" x14ac:dyDescent="0.25">
      <c r="A87" s="68" t="str">
        <f>[2]Доходы!$A$88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87" s="66" t="s">
        <v>19</v>
      </c>
      <c r="C87" s="67" t="s">
        <v>440</v>
      </c>
      <c r="D87" s="63">
        <f>E87</f>
        <v>5000</v>
      </c>
      <c r="E87" s="27">
        <v>5000</v>
      </c>
      <c r="F87" s="50"/>
      <c r="G87" s="20">
        <f>H87</f>
        <v>500</v>
      </c>
      <c r="H87" s="27">
        <v>500</v>
      </c>
      <c r="I87" s="50"/>
      <c r="J87" s="20">
        <f t="shared" si="7"/>
        <v>10</v>
      </c>
      <c r="K87" s="20">
        <f t="shared" si="8"/>
        <v>10</v>
      </c>
      <c r="L87" s="54"/>
      <c r="M87" s="7"/>
    </row>
    <row r="88" spans="1:13" ht="146.25" customHeight="1" x14ac:dyDescent="0.25">
      <c r="A88" s="68" t="str">
        <f>[2]Доходы!$A$88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88" s="66" t="s">
        <v>19</v>
      </c>
      <c r="C88" s="67" t="s">
        <v>404</v>
      </c>
      <c r="D88" s="63">
        <f>E88+F88</f>
        <v>29000</v>
      </c>
      <c r="E88" s="27">
        <v>29000</v>
      </c>
      <c r="F88" s="50"/>
      <c r="G88" s="20">
        <f>H88+I88</f>
        <v>0</v>
      </c>
      <c r="H88" s="27"/>
      <c r="I88" s="50"/>
      <c r="J88" s="20">
        <f t="shared" si="7"/>
        <v>0</v>
      </c>
      <c r="K88" s="20">
        <f t="shared" si="8"/>
        <v>0</v>
      </c>
      <c r="L88" s="54"/>
      <c r="M88" s="7"/>
    </row>
    <row r="89" spans="1:13" ht="63" x14ac:dyDescent="0.25">
      <c r="A89" s="68" t="s">
        <v>375</v>
      </c>
      <c r="B89" s="66" t="s">
        <v>19</v>
      </c>
      <c r="C89" s="67" t="s">
        <v>376</v>
      </c>
      <c r="D89" s="63">
        <f t="shared" si="17"/>
        <v>0</v>
      </c>
      <c r="E89" s="27">
        <f>E90</f>
        <v>0</v>
      </c>
      <c r="F89" s="27">
        <f>F90</f>
        <v>0</v>
      </c>
      <c r="G89" s="20">
        <f t="shared" si="18"/>
        <v>0</v>
      </c>
      <c r="H89" s="27">
        <f>H90</f>
        <v>0</v>
      </c>
      <c r="I89" s="27">
        <f>I90</f>
        <v>0</v>
      </c>
      <c r="J89" s="20" t="e">
        <f t="shared" si="7"/>
        <v>#DIV/0!</v>
      </c>
      <c r="K89" s="20" t="e">
        <f t="shared" si="8"/>
        <v>#DIV/0!</v>
      </c>
      <c r="L89" s="54" t="e">
        <f t="shared" si="9"/>
        <v>#DIV/0!</v>
      </c>
      <c r="M89" s="7"/>
    </row>
    <row r="90" spans="1:13" ht="94.5" x14ac:dyDescent="0.25">
      <c r="A90" s="68" t="s">
        <v>377</v>
      </c>
      <c r="B90" s="66" t="s">
        <v>19</v>
      </c>
      <c r="C90" s="67" t="s">
        <v>378</v>
      </c>
      <c r="D90" s="63">
        <f t="shared" si="17"/>
        <v>0</v>
      </c>
      <c r="E90" s="27"/>
      <c r="F90" s="50"/>
      <c r="G90" s="20">
        <f t="shared" si="18"/>
        <v>0</v>
      </c>
      <c r="H90" s="50"/>
      <c r="I90" s="50"/>
      <c r="J90" s="20" t="e">
        <f t="shared" si="7"/>
        <v>#DIV/0!</v>
      </c>
      <c r="K90" s="20" t="e">
        <f t="shared" si="8"/>
        <v>#DIV/0!</v>
      </c>
      <c r="L90" s="54" t="e">
        <f t="shared" si="9"/>
        <v>#DIV/0!</v>
      </c>
      <c r="M90" s="7"/>
    </row>
    <row r="91" spans="1:13" ht="204.75" x14ac:dyDescent="0.25">
      <c r="A91" s="68" t="s">
        <v>379</v>
      </c>
      <c r="B91" s="66" t="s">
        <v>19</v>
      </c>
      <c r="C91" s="67" t="s">
        <v>380</v>
      </c>
      <c r="D91" s="63">
        <f t="shared" si="17"/>
        <v>0</v>
      </c>
      <c r="E91" s="27">
        <f>E92</f>
        <v>0</v>
      </c>
      <c r="F91" s="27">
        <f>F92</f>
        <v>0</v>
      </c>
      <c r="G91" s="20">
        <f t="shared" si="18"/>
        <v>0</v>
      </c>
      <c r="H91" s="27">
        <f>H92</f>
        <v>0</v>
      </c>
      <c r="I91" s="27">
        <f>I92</f>
        <v>0</v>
      </c>
      <c r="J91" s="20" t="e">
        <f t="shared" si="7"/>
        <v>#DIV/0!</v>
      </c>
      <c r="K91" s="20" t="e">
        <f t="shared" si="8"/>
        <v>#DIV/0!</v>
      </c>
      <c r="L91" s="54" t="e">
        <f t="shared" si="9"/>
        <v>#DIV/0!</v>
      </c>
      <c r="M91" s="7"/>
    </row>
    <row r="92" spans="1:13" ht="110.25" x14ac:dyDescent="0.25">
      <c r="A92" s="68" t="s">
        <v>381</v>
      </c>
      <c r="B92" s="66" t="s">
        <v>19</v>
      </c>
      <c r="C92" s="67" t="s">
        <v>382</v>
      </c>
      <c r="D92" s="63">
        <f t="shared" si="17"/>
        <v>0</v>
      </c>
      <c r="E92" s="27">
        <f>E93</f>
        <v>0</v>
      </c>
      <c r="F92" s="27">
        <f>F93</f>
        <v>0</v>
      </c>
      <c r="G92" s="20">
        <f t="shared" si="18"/>
        <v>0</v>
      </c>
      <c r="H92" s="27">
        <f>H93</f>
        <v>0</v>
      </c>
      <c r="I92" s="27">
        <f>I93</f>
        <v>0</v>
      </c>
      <c r="J92" s="20" t="e">
        <f t="shared" si="7"/>
        <v>#DIV/0!</v>
      </c>
      <c r="K92" s="20" t="e">
        <f t="shared" si="8"/>
        <v>#DIV/0!</v>
      </c>
      <c r="L92" s="54" t="e">
        <f t="shared" si="9"/>
        <v>#DIV/0!</v>
      </c>
      <c r="M92" s="7"/>
    </row>
    <row r="93" spans="1:13" ht="141.75" x14ac:dyDescent="0.25">
      <c r="A93" s="68" t="s">
        <v>383</v>
      </c>
      <c r="B93" s="66" t="s">
        <v>19</v>
      </c>
      <c r="C93" s="67" t="s">
        <v>384</v>
      </c>
      <c r="D93" s="63">
        <f t="shared" si="17"/>
        <v>0</v>
      </c>
      <c r="E93" s="27"/>
      <c r="F93" s="50"/>
      <c r="G93" s="20">
        <f t="shared" si="18"/>
        <v>0</v>
      </c>
      <c r="H93" s="50"/>
      <c r="I93" s="50"/>
      <c r="J93" s="20" t="e">
        <f t="shared" si="7"/>
        <v>#DIV/0!</v>
      </c>
      <c r="K93" s="20" t="e">
        <f t="shared" si="8"/>
        <v>#DIV/0!</v>
      </c>
      <c r="L93" s="54" t="e">
        <f t="shared" si="9"/>
        <v>#DIV/0!</v>
      </c>
      <c r="M93" s="7"/>
    </row>
    <row r="94" spans="1:13" ht="31.5" x14ac:dyDescent="0.25">
      <c r="A94" s="68" t="s">
        <v>385</v>
      </c>
      <c r="B94" s="66" t="s">
        <v>19</v>
      </c>
      <c r="C94" s="67" t="s">
        <v>386</v>
      </c>
      <c r="D94" s="63">
        <f t="shared" si="17"/>
        <v>222000</v>
      </c>
      <c r="E94" s="27">
        <f>E95+E97+E100</f>
        <v>222000</v>
      </c>
      <c r="F94" s="27">
        <f>F95+F97+F100</f>
        <v>0</v>
      </c>
      <c r="G94" s="20">
        <f t="shared" si="2"/>
        <v>34104.01</v>
      </c>
      <c r="H94" s="27">
        <f>H95+H97+H100</f>
        <v>34104.01</v>
      </c>
      <c r="I94" s="27">
        <f>I95+I97+I100</f>
        <v>0</v>
      </c>
      <c r="J94" s="20">
        <f t="shared" si="7"/>
        <v>15.362166666666669</v>
      </c>
      <c r="K94" s="20">
        <f t="shared" si="8"/>
        <v>15.362166666666669</v>
      </c>
      <c r="L94" s="20" t="e">
        <f t="shared" si="9"/>
        <v>#DIV/0!</v>
      </c>
      <c r="M94" s="7"/>
    </row>
    <row r="95" spans="1:13" ht="78.75" x14ac:dyDescent="0.25">
      <c r="A95" s="68" t="s">
        <v>387</v>
      </c>
      <c r="B95" s="66" t="s">
        <v>19</v>
      </c>
      <c r="C95" s="67" t="s">
        <v>388</v>
      </c>
      <c r="D95" s="63">
        <f t="shared" si="17"/>
        <v>0</v>
      </c>
      <c r="E95" s="27">
        <f>E96</f>
        <v>0</v>
      </c>
      <c r="F95" s="27">
        <f>F96</f>
        <v>0</v>
      </c>
      <c r="G95" s="20">
        <f t="shared" si="2"/>
        <v>0</v>
      </c>
      <c r="H95" s="27">
        <f>H96</f>
        <v>0</v>
      </c>
      <c r="I95" s="27">
        <f>I96</f>
        <v>0</v>
      </c>
      <c r="J95" s="20" t="e">
        <f t="shared" si="7"/>
        <v>#DIV/0!</v>
      </c>
      <c r="K95" s="20" t="e">
        <f t="shared" si="8"/>
        <v>#DIV/0!</v>
      </c>
      <c r="L95" s="20" t="e">
        <f t="shared" si="9"/>
        <v>#DIV/0!</v>
      </c>
      <c r="M95" s="7"/>
    </row>
    <row r="96" spans="1:13" ht="204.75" x14ac:dyDescent="0.25">
      <c r="A96" s="68" t="s">
        <v>389</v>
      </c>
      <c r="B96" s="66" t="s">
        <v>19</v>
      </c>
      <c r="C96" s="67" t="s">
        <v>390</v>
      </c>
      <c r="D96" s="63">
        <f t="shared" si="17"/>
        <v>0</v>
      </c>
      <c r="E96" s="27"/>
      <c r="F96" s="27"/>
      <c r="G96" s="20">
        <f t="shared" si="2"/>
        <v>0</v>
      </c>
      <c r="H96" s="27"/>
      <c r="I96" s="27"/>
      <c r="J96" s="20" t="e">
        <f t="shared" si="7"/>
        <v>#DIV/0!</v>
      </c>
      <c r="K96" s="20" t="e">
        <f t="shared" si="8"/>
        <v>#DIV/0!</v>
      </c>
      <c r="L96" s="20" t="e">
        <f t="shared" si="9"/>
        <v>#DIV/0!</v>
      </c>
      <c r="M96" s="7"/>
    </row>
    <row r="97" spans="1:13" ht="141.75" x14ac:dyDescent="0.25">
      <c r="A97" s="68" t="s">
        <v>391</v>
      </c>
      <c r="B97" s="66" t="s">
        <v>19</v>
      </c>
      <c r="C97" s="67" t="s">
        <v>392</v>
      </c>
      <c r="D97" s="63">
        <f t="shared" si="17"/>
        <v>100000</v>
      </c>
      <c r="E97" s="27">
        <f>E98+E99</f>
        <v>100000</v>
      </c>
      <c r="F97" s="27">
        <f>F98</f>
        <v>0</v>
      </c>
      <c r="G97" s="20">
        <f t="shared" ref="G97:G148" si="19">H97+I97</f>
        <v>34104.01</v>
      </c>
      <c r="H97" s="27">
        <f>H98+H99</f>
        <v>34104.01</v>
      </c>
      <c r="I97" s="27">
        <f>I98+I99</f>
        <v>0</v>
      </c>
      <c r="J97" s="20">
        <f t="shared" si="7"/>
        <v>34.104010000000002</v>
      </c>
      <c r="K97" s="20">
        <f t="shared" si="8"/>
        <v>34.104010000000002</v>
      </c>
      <c r="L97" s="20" t="e">
        <f t="shared" si="9"/>
        <v>#DIV/0!</v>
      </c>
      <c r="M97" s="7"/>
    </row>
    <row r="98" spans="1:13" ht="126.75" thickBot="1" x14ac:dyDescent="0.3">
      <c r="A98" s="68" t="s">
        <v>393</v>
      </c>
      <c r="B98" s="66" t="s">
        <v>19</v>
      </c>
      <c r="C98" s="67" t="s">
        <v>394</v>
      </c>
      <c r="D98" s="63">
        <f t="shared" si="17"/>
        <v>100000</v>
      </c>
      <c r="E98" s="27">
        <v>100000</v>
      </c>
      <c r="F98" s="27"/>
      <c r="G98" s="20">
        <f t="shared" si="19"/>
        <v>34478.51</v>
      </c>
      <c r="H98" s="27">
        <v>34478.51</v>
      </c>
      <c r="I98" s="27"/>
      <c r="J98" s="27">
        <f t="shared" si="7"/>
        <v>34.47851</v>
      </c>
      <c r="K98" s="27">
        <f t="shared" si="8"/>
        <v>34.47851</v>
      </c>
      <c r="L98" s="27" t="e">
        <f t="shared" si="9"/>
        <v>#DIV/0!</v>
      </c>
      <c r="M98" s="7"/>
    </row>
    <row r="99" spans="1:13" ht="102.75" x14ac:dyDescent="0.25">
      <c r="A99" s="69" t="s">
        <v>401</v>
      </c>
      <c r="B99" s="66" t="s">
        <v>19</v>
      </c>
      <c r="C99" s="67" t="str">
        <f>[3]Доходы!$S$106</f>
        <v xml:space="preserve"> 000 1161012901 0000 140</v>
      </c>
      <c r="D99" s="63">
        <f>E99+F99</f>
        <v>0</v>
      </c>
      <c r="E99" s="27"/>
      <c r="F99" s="27"/>
      <c r="G99" s="20">
        <f>H99+I99</f>
        <v>-374.5</v>
      </c>
      <c r="H99" s="27">
        <v>-374.5</v>
      </c>
      <c r="I99" s="27"/>
      <c r="J99" s="27" t="e">
        <f t="shared" si="7"/>
        <v>#DIV/0!</v>
      </c>
      <c r="K99" s="27" t="e">
        <f t="shared" si="8"/>
        <v>#DIV/0!</v>
      </c>
      <c r="L99" s="27" t="e">
        <f t="shared" si="9"/>
        <v>#DIV/0!</v>
      </c>
      <c r="M99" s="7"/>
    </row>
    <row r="100" spans="1:13" ht="31.5" x14ac:dyDescent="0.25">
      <c r="A100" s="68" t="s">
        <v>395</v>
      </c>
      <c r="B100" s="66" t="s">
        <v>19</v>
      </c>
      <c r="C100" s="67" t="s">
        <v>396</v>
      </c>
      <c r="D100" s="63">
        <f t="shared" si="17"/>
        <v>122000</v>
      </c>
      <c r="E100" s="27">
        <f>E101</f>
        <v>122000</v>
      </c>
      <c r="F100" s="27">
        <f>F101</f>
        <v>0</v>
      </c>
      <c r="G100" s="20">
        <f t="shared" si="19"/>
        <v>0</v>
      </c>
      <c r="H100" s="27">
        <f>H101</f>
        <v>0</v>
      </c>
      <c r="I100" s="27">
        <f>I101</f>
        <v>0</v>
      </c>
      <c r="J100" s="20">
        <f t="shared" ref="J100:L102" si="20">G100/D100*100</f>
        <v>0</v>
      </c>
      <c r="K100" s="20">
        <f t="shared" si="20"/>
        <v>0</v>
      </c>
      <c r="L100" s="20" t="e">
        <f t="shared" si="20"/>
        <v>#DIV/0!</v>
      </c>
      <c r="M100" s="7"/>
    </row>
    <row r="101" spans="1:13" ht="173.25" x14ac:dyDescent="0.25">
      <c r="A101" s="68" t="s">
        <v>397</v>
      </c>
      <c r="B101" s="66" t="s">
        <v>19</v>
      </c>
      <c r="C101" s="67" t="s">
        <v>398</v>
      </c>
      <c r="D101" s="63">
        <f t="shared" si="17"/>
        <v>122000</v>
      </c>
      <c r="E101" s="27">
        <v>122000</v>
      </c>
      <c r="F101" s="27"/>
      <c r="G101" s="20">
        <f t="shared" si="19"/>
        <v>0</v>
      </c>
      <c r="H101" s="27"/>
      <c r="I101" s="27"/>
      <c r="J101" s="20">
        <f t="shared" si="20"/>
        <v>0</v>
      </c>
      <c r="K101" s="20">
        <f t="shared" si="20"/>
        <v>0</v>
      </c>
      <c r="L101" s="20" t="e">
        <f t="shared" si="20"/>
        <v>#DIV/0!</v>
      </c>
      <c r="M101" s="7"/>
    </row>
    <row r="102" spans="1:13" ht="31.5" x14ac:dyDescent="0.25">
      <c r="A102" s="47" t="s">
        <v>121</v>
      </c>
      <c r="B102" s="48" t="s">
        <v>19</v>
      </c>
      <c r="C102" s="49" t="s">
        <v>122</v>
      </c>
      <c r="D102" s="50">
        <f t="shared" ref="D102:D148" si="21">E102+F102</f>
        <v>269000</v>
      </c>
      <c r="E102" s="50">
        <f t="shared" ref="E102:F102" si="22">E106+E103</f>
        <v>0</v>
      </c>
      <c r="F102" s="50">
        <f t="shared" si="22"/>
        <v>269000</v>
      </c>
      <c r="G102" s="54">
        <f t="shared" si="19"/>
        <v>192569.21</v>
      </c>
      <c r="H102" s="50">
        <f>H106+H103</f>
        <v>182119.21</v>
      </c>
      <c r="I102" s="50">
        <f>I106+I104+I105+I108</f>
        <v>10450</v>
      </c>
      <c r="J102" s="54">
        <f t="shared" si="20"/>
        <v>71.587066914498138</v>
      </c>
      <c r="K102" s="54" t="e">
        <f t="shared" si="20"/>
        <v>#DIV/0!</v>
      </c>
      <c r="L102" s="54">
        <f t="shared" si="20"/>
        <v>3.8847583643122676</v>
      </c>
      <c r="M102" s="7"/>
    </row>
    <row r="103" spans="1:13" ht="15.75" x14ac:dyDescent="0.25">
      <c r="A103" s="24" t="s">
        <v>123</v>
      </c>
      <c r="B103" s="25" t="s">
        <v>19</v>
      </c>
      <c r="C103" s="26" t="s">
        <v>124</v>
      </c>
      <c r="D103" s="27">
        <f t="shared" si="21"/>
        <v>0</v>
      </c>
      <c r="E103" s="27">
        <f>E104+E105</f>
        <v>0</v>
      </c>
      <c r="F103" s="27">
        <f>F104+F105</f>
        <v>0</v>
      </c>
      <c r="G103" s="20">
        <f t="shared" si="19"/>
        <v>185019.21</v>
      </c>
      <c r="H103" s="27">
        <f>H104+H105</f>
        <v>182119.21</v>
      </c>
      <c r="I103" s="27">
        <f>I104+I105</f>
        <v>2900</v>
      </c>
      <c r="J103" s="27"/>
      <c r="K103" s="27"/>
      <c r="L103" s="27"/>
      <c r="M103" s="7"/>
    </row>
    <row r="104" spans="1:13" ht="15.75" x14ac:dyDescent="0.25">
      <c r="A104" s="24" t="s">
        <v>123</v>
      </c>
      <c r="B104" s="25" t="s">
        <v>19</v>
      </c>
      <c r="C104" s="26" t="s">
        <v>337</v>
      </c>
      <c r="D104" s="27">
        <f t="shared" si="21"/>
        <v>0</v>
      </c>
      <c r="E104" s="27"/>
      <c r="F104" s="27"/>
      <c r="G104" s="20">
        <f t="shared" si="19"/>
        <v>182119.21</v>
      </c>
      <c r="H104" s="27">
        <v>182119.21</v>
      </c>
      <c r="I104" s="27"/>
      <c r="J104" s="20" t="e">
        <f t="shared" ref="J104:L110" si="23">G104/D104*100</f>
        <v>#DIV/0!</v>
      </c>
      <c r="K104" s="27"/>
      <c r="L104" s="27"/>
      <c r="M104" s="7"/>
    </row>
    <row r="105" spans="1:13" ht="47.25" x14ac:dyDescent="0.25">
      <c r="A105" s="24" t="s">
        <v>125</v>
      </c>
      <c r="B105" s="25" t="s">
        <v>19</v>
      </c>
      <c r="C105" s="26" t="s">
        <v>334</v>
      </c>
      <c r="D105" s="27">
        <f t="shared" si="21"/>
        <v>0</v>
      </c>
      <c r="E105" s="27"/>
      <c r="F105" s="27"/>
      <c r="G105" s="20">
        <f>I105</f>
        <v>2900</v>
      </c>
      <c r="H105" s="27"/>
      <c r="I105" s="27">
        <v>2900</v>
      </c>
      <c r="J105" s="20" t="e">
        <f t="shared" si="23"/>
        <v>#DIV/0!</v>
      </c>
      <c r="K105" s="27"/>
      <c r="L105" s="27"/>
      <c r="M105" s="7"/>
    </row>
    <row r="106" spans="1:13" ht="15.75" x14ac:dyDescent="0.25">
      <c r="A106" s="24" t="s">
        <v>126</v>
      </c>
      <c r="B106" s="25" t="s">
        <v>19</v>
      </c>
      <c r="C106" s="26" t="s">
        <v>127</v>
      </c>
      <c r="D106" s="27">
        <f t="shared" si="21"/>
        <v>269000</v>
      </c>
      <c r="E106" s="27">
        <f t="shared" ref="E106:H106" si="24">SUM(E107:E108)</f>
        <v>0</v>
      </c>
      <c r="F106" s="27">
        <f t="shared" si="24"/>
        <v>269000</v>
      </c>
      <c r="G106" s="20">
        <f t="shared" si="19"/>
        <v>0</v>
      </c>
      <c r="H106" s="27">
        <f t="shared" si="24"/>
        <v>0</v>
      </c>
      <c r="I106" s="27"/>
      <c r="J106" s="20">
        <f t="shared" si="23"/>
        <v>0</v>
      </c>
      <c r="K106" s="20" t="e">
        <f t="shared" si="23"/>
        <v>#DIV/0!</v>
      </c>
      <c r="L106" s="20">
        <f t="shared" si="23"/>
        <v>0</v>
      </c>
      <c r="M106" s="7"/>
    </row>
    <row r="107" spans="1:13" ht="31.5" x14ac:dyDescent="0.25">
      <c r="A107" s="24" t="s">
        <v>128</v>
      </c>
      <c r="B107" s="25" t="s">
        <v>19</v>
      </c>
      <c r="C107" s="26" t="s">
        <v>129</v>
      </c>
      <c r="D107" s="27">
        <f t="shared" si="21"/>
        <v>0</v>
      </c>
      <c r="E107" s="27"/>
      <c r="F107" s="27"/>
      <c r="G107" s="20">
        <f t="shared" si="19"/>
        <v>0</v>
      </c>
      <c r="H107" s="27"/>
      <c r="I107" s="27"/>
      <c r="J107" s="20" t="e">
        <f t="shared" si="23"/>
        <v>#DIV/0!</v>
      </c>
      <c r="K107" s="20" t="e">
        <f t="shared" si="23"/>
        <v>#DIV/0!</v>
      </c>
      <c r="L107" s="20" t="e">
        <f t="shared" si="23"/>
        <v>#DIV/0!</v>
      </c>
      <c r="M107" s="7"/>
    </row>
    <row r="108" spans="1:13" ht="31.5" x14ac:dyDescent="0.25">
      <c r="A108" s="24" t="s">
        <v>130</v>
      </c>
      <c r="B108" s="25" t="s">
        <v>19</v>
      </c>
      <c r="C108" s="26" t="s">
        <v>403</v>
      </c>
      <c r="D108" s="27">
        <f t="shared" si="21"/>
        <v>269000</v>
      </c>
      <c r="E108" s="27"/>
      <c r="F108" s="27">
        <v>269000</v>
      </c>
      <c r="G108" s="20">
        <f t="shared" si="19"/>
        <v>7550</v>
      </c>
      <c r="H108" s="27"/>
      <c r="I108" s="27">
        <v>7550</v>
      </c>
      <c r="J108" s="20">
        <f t="shared" si="23"/>
        <v>2.8066914498141262</v>
      </c>
      <c r="K108" s="20" t="e">
        <f t="shared" si="23"/>
        <v>#DIV/0!</v>
      </c>
      <c r="L108" s="20">
        <f t="shared" si="23"/>
        <v>2.8066914498141262</v>
      </c>
      <c r="M108" s="7"/>
    </row>
    <row r="109" spans="1:13" ht="31.5" x14ac:dyDescent="0.25">
      <c r="A109" s="47" t="s">
        <v>131</v>
      </c>
      <c r="B109" s="48" t="s">
        <v>19</v>
      </c>
      <c r="C109" s="49" t="s">
        <v>132</v>
      </c>
      <c r="D109" s="50">
        <f t="shared" ref="D109:I109" si="25">D110+D146</f>
        <v>450623800</v>
      </c>
      <c r="E109" s="50">
        <f t="shared" si="25"/>
        <v>351376200</v>
      </c>
      <c r="F109" s="50">
        <f t="shared" si="25"/>
        <v>114851700</v>
      </c>
      <c r="G109" s="50">
        <f t="shared" si="25"/>
        <v>47942113.115200005</v>
      </c>
      <c r="H109" s="50">
        <f t="shared" si="25"/>
        <v>45794447.840000004</v>
      </c>
      <c r="I109" s="50">
        <f t="shared" si="25"/>
        <v>3650523.0151999998</v>
      </c>
      <c r="J109" s="54">
        <f t="shared" si="23"/>
        <v>10.639054820273586</v>
      </c>
      <c r="K109" s="54">
        <f t="shared" si="23"/>
        <v>13.032882659667901</v>
      </c>
      <c r="L109" s="54">
        <f t="shared" si="23"/>
        <v>3.1784666793787117</v>
      </c>
      <c r="M109" s="7"/>
    </row>
    <row r="110" spans="1:13" ht="78.75" x14ac:dyDescent="0.25">
      <c r="A110" s="47" t="s">
        <v>133</v>
      </c>
      <c r="B110" s="48" t="s">
        <v>19</v>
      </c>
      <c r="C110" s="49" t="s">
        <v>134</v>
      </c>
      <c r="D110" s="50">
        <f>D111+D117+D123+D138</f>
        <v>450623800</v>
      </c>
      <c r="E110" s="50">
        <f>E111+E117+E123+E138</f>
        <v>351376200</v>
      </c>
      <c r="F110" s="50">
        <f>F111+F117+F123+F139+F138</f>
        <v>114851700</v>
      </c>
      <c r="G110" s="50">
        <f>G111+G117+G123+G138</f>
        <v>50744903.835200004</v>
      </c>
      <c r="H110" s="50">
        <f>H111+H117+H123+H138</f>
        <v>48597238.560000002</v>
      </c>
      <c r="I110" s="50">
        <f>I111+I117+I123+I139+I138</f>
        <v>3650523.0151999998</v>
      </c>
      <c r="J110" s="50">
        <f t="shared" si="23"/>
        <v>11.261034999749238</v>
      </c>
      <c r="K110" s="50">
        <f t="shared" si="23"/>
        <v>13.830543605400708</v>
      </c>
      <c r="L110" s="50">
        <f t="shared" si="23"/>
        <v>3.1784666793787117</v>
      </c>
      <c r="M110" s="7"/>
    </row>
    <row r="111" spans="1:13" ht="31.5" x14ac:dyDescent="0.25">
      <c r="A111" s="24" t="s">
        <v>135</v>
      </c>
      <c r="B111" s="25" t="s">
        <v>19</v>
      </c>
      <c r="C111" s="26" t="s">
        <v>407</v>
      </c>
      <c r="D111" s="27">
        <f>D112</f>
        <v>152648100</v>
      </c>
      <c r="E111" s="27">
        <f>E112+E116</f>
        <v>138939400</v>
      </c>
      <c r="F111" s="27">
        <f>F112+F116</f>
        <v>29109800</v>
      </c>
      <c r="G111" s="27">
        <f>G112</f>
        <v>25441398</v>
      </c>
      <c r="H111" s="27">
        <f>H112+H116</f>
        <v>23156600</v>
      </c>
      <c r="I111" s="27">
        <f>I112+I116</f>
        <v>3584698</v>
      </c>
      <c r="J111" s="20">
        <f t="shared" ref="J111:L116" si="26">G111/D111*100</f>
        <v>16.666698111538892</v>
      </c>
      <c r="K111" s="20">
        <f t="shared" si="26"/>
        <v>16.666690657941519</v>
      </c>
      <c r="L111" s="20">
        <f t="shared" si="26"/>
        <v>12.314402709740364</v>
      </c>
      <c r="M111" s="7"/>
    </row>
    <row r="112" spans="1:13" ht="31.5" x14ac:dyDescent="0.25">
      <c r="A112" s="24" t="s">
        <v>136</v>
      </c>
      <c r="B112" s="25" t="s">
        <v>19</v>
      </c>
      <c r="C112" s="26" t="s">
        <v>408</v>
      </c>
      <c r="D112" s="27">
        <f>D113+D114+D116</f>
        <v>152648100</v>
      </c>
      <c r="E112" s="27">
        <f t="shared" ref="E112:H112" si="27">E113+E114</f>
        <v>138939400</v>
      </c>
      <c r="F112" s="27">
        <f>F113+F114+F115</f>
        <v>29109800</v>
      </c>
      <c r="G112" s="27">
        <f>G113+G114+G116</f>
        <v>25441398</v>
      </c>
      <c r="H112" s="27">
        <f t="shared" si="27"/>
        <v>23156600</v>
      </c>
      <c r="I112" s="27">
        <f>I113+I114+I115</f>
        <v>3584698</v>
      </c>
      <c r="J112" s="20">
        <f t="shared" si="26"/>
        <v>16.666698111538892</v>
      </c>
      <c r="K112" s="20">
        <f t="shared" si="26"/>
        <v>16.666690657941519</v>
      </c>
      <c r="L112" s="20">
        <f t="shared" si="26"/>
        <v>12.314402709740364</v>
      </c>
      <c r="M112" s="7"/>
    </row>
    <row r="113" spans="1:13" ht="47.25" x14ac:dyDescent="0.25">
      <c r="A113" s="24" t="s">
        <v>137</v>
      </c>
      <c r="B113" s="25" t="s">
        <v>19</v>
      </c>
      <c r="C113" s="26" t="s">
        <v>409</v>
      </c>
      <c r="D113" s="27">
        <f t="shared" si="21"/>
        <v>138939400</v>
      </c>
      <c r="E113" s="27">
        <v>138939400</v>
      </c>
      <c r="F113" s="27"/>
      <c r="G113" s="20">
        <f t="shared" si="19"/>
        <v>23156600</v>
      </c>
      <c r="H113" s="27">
        <v>23156600</v>
      </c>
      <c r="I113" s="27"/>
      <c r="J113" s="20">
        <f t="shared" si="26"/>
        <v>16.666690657941519</v>
      </c>
      <c r="K113" s="20">
        <f t="shared" si="26"/>
        <v>16.666690657941519</v>
      </c>
      <c r="L113" s="20" t="e">
        <f t="shared" si="26"/>
        <v>#DIV/0!</v>
      </c>
      <c r="M113" s="7"/>
    </row>
    <row r="114" spans="1:13" ht="47.25" x14ac:dyDescent="0.25">
      <c r="A114" s="24" t="s">
        <v>138</v>
      </c>
      <c r="B114" s="25" t="s">
        <v>19</v>
      </c>
      <c r="C114" s="26" t="s">
        <v>410</v>
      </c>
      <c r="D114" s="27">
        <f>E114+F114-1283500</f>
        <v>13708700</v>
      </c>
      <c r="E114" s="27"/>
      <c r="F114" s="27">
        <v>14992200</v>
      </c>
      <c r="G114" s="20">
        <f>H114+I114-1283500</f>
        <v>2284798</v>
      </c>
      <c r="H114" s="27"/>
      <c r="I114" s="27">
        <v>3568298</v>
      </c>
      <c r="J114" s="20">
        <f t="shared" si="26"/>
        <v>16.666773654686441</v>
      </c>
      <c r="K114" s="20" t="e">
        <f t="shared" si="26"/>
        <v>#DIV/0!</v>
      </c>
      <c r="L114" s="20">
        <f t="shared" si="26"/>
        <v>23.801029868865143</v>
      </c>
      <c r="M114" s="7"/>
    </row>
    <row r="115" spans="1:13" ht="63" x14ac:dyDescent="0.25">
      <c r="A115" s="24" t="s">
        <v>460</v>
      </c>
      <c r="B115" s="25" t="s">
        <v>19</v>
      </c>
      <c r="C115" s="26" t="s">
        <v>459</v>
      </c>
      <c r="D115" s="27">
        <f t="shared" si="21"/>
        <v>14117600</v>
      </c>
      <c r="E115" s="27"/>
      <c r="F115" s="27">
        <v>14117600</v>
      </c>
      <c r="G115" s="20">
        <f t="shared" si="19"/>
        <v>16400</v>
      </c>
      <c r="H115" s="27"/>
      <c r="I115" s="27">
        <v>16400</v>
      </c>
      <c r="J115" s="27"/>
      <c r="K115" s="27"/>
      <c r="L115" s="27"/>
      <c r="M115" s="7"/>
    </row>
    <row r="116" spans="1:13" ht="63" x14ac:dyDescent="0.25">
      <c r="A116" s="24" t="s">
        <v>139</v>
      </c>
      <c r="B116" s="25" t="s">
        <v>19</v>
      </c>
      <c r="C116" s="26" t="s">
        <v>411</v>
      </c>
      <c r="D116" s="27">
        <f t="shared" si="21"/>
        <v>0</v>
      </c>
      <c r="E116" s="27"/>
      <c r="F116" s="27"/>
      <c r="G116" s="20">
        <f t="shared" si="19"/>
        <v>0</v>
      </c>
      <c r="H116" s="27"/>
      <c r="I116" s="27"/>
      <c r="J116" s="20" t="e">
        <f t="shared" si="26"/>
        <v>#DIV/0!</v>
      </c>
      <c r="K116" s="27"/>
      <c r="L116" s="27"/>
      <c r="M116" s="7"/>
    </row>
    <row r="117" spans="1:13" ht="47.25" x14ac:dyDescent="0.25">
      <c r="A117" s="47" t="s">
        <v>140</v>
      </c>
      <c r="B117" s="48" t="s">
        <v>19</v>
      </c>
      <c r="C117" s="49" t="s">
        <v>412</v>
      </c>
      <c r="D117" s="50">
        <f t="shared" si="21"/>
        <v>129463900</v>
      </c>
      <c r="E117" s="50">
        <f>E119+E120+E118</f>
        <v>44722300</v>
      </c>
      <c r="F117" s="50">
        <f t="shared" ref="F117" si="28">F119+F120</f>
        <v>84741600</v>
      </c>
      <c r="G117" s="54">
        <f t="shared" si="19"/>
        <v>5642479.8899999997</v>
      </c>
      <c r="H117" s="50">
        <f>H119+H120+H118</f>
        <v>5642479.8899999997</v>
      </c>
      <c r="I117" s="50">
        <f>I119+I120+I118</f>
        <v>0</v>
      </c>
      <c r="J117" s="54">
        <f>G117/D117*100</f>
        <v>4.358342279199066</v>
      </c>
      <c r="K117" s="54">
        <f>H117/E117*100</f>
        <v>12.616703277783117</v>
      </c>
      <c r="L117" s="54">
        <f>I117/F117*100</f>
        <v>0</v>
      </c>
      <c r="M117" s="7"/>
    </row>
    <row r="118" spans="1:13" ht="31.5" x14ac:dyDescent="0.25">
      <c r="A118" s="24" t="s">
        <v>348</v>
      </c>
      <c r="B118" s="25" t="s">
        <v>19</v>
      </c>
      <c r="C118" s="26" t="s">
        <v>413</v>
      </c>
      <c r="D118" s="27">
        <f t="shared" si="21"/>
        <v>817500</v>
      </c>
      <c r="E118" s="27">
        <v>817500</v>
      </c>
      <c r="F118" s="27"/>
      <c r="G118" s="20">
        <f t="shared" si="19"/>
        <v>0</v>
      </c>
      <c r="H118" s="27"/>
      <c r="I118" s="27"/>
      <c r="J118" s="27"/>
      <c r="K118" s="27"/>
      <c r="L118" s="27"/>
      <c r="M118" s="7"/>
    </row>
    <row r="119" spans="1:13" ht="63" x14ac:dyDescent="0.25">
      <c r="A119" s="24" t="s">
        <v>446</v>
      </c>
      <c r="B119" s="25" t="s">
        <v>19</v>
      </c>
      <c r="C119" s="26" t="s">
        <v>445</v>
      </c>
      <c r="D119" s="27">
        <f t="shared" si="21"/>
        <v>2996900</v>
      </c>
      <c r="E119" s="27">
        <v>2996900</v>
      </c>
      <c r="F119" s="27"/>
      <c r="G119" s="20">
        <f t="shared" si="19"/>
        <v>11879.89</v>
      </c>
      <c r="H119" s="27">
        <v>11879.89</v>
      </c>
      <c r="I119" s="27"/>
      <c r="J119" s="27"/>
      <c r="K119" s="27"/>
      <c r="L119" s="27"/>
      <c r="M119" s="7"/>
    </row>
    <row r="120" spans="1:13" ht="15.75" x14ac:dyDescent="0.25">
      <c r="A120" s="24" t="s">
        <v>141</v>
      </c>
      <c r="B120" s="25" t="s">
        <v>19</v>
      </c>
      <c r="C120" s="26" t="s">
        <v>414</v>
      </c>
      <c r="D120" s="27">
        <f t="shared" si="21"/>
        <v>125649500</v>
      </c>
      <c r="E120" s="27">
        <f t="shared" ref="E120:I120" si="29">E121+E122</f>
        <v>40907900</v>
      </c>
      <c r="F120" s="27">
        <f t="shared" si="29"/>
        <v>84741600</v>
      </c>
      <c r="G120" s="20">
        <f t="shared" si="19"/>
        <v>5630600</v>
      </c>
      <c r="H120" s="27">
        <f t="shared" si="29"/>
        <v>5630600</v>
      </c>
      <c r="I120" s="27">
        <f t="shared" si="29"/>
        <v>0</v>
      </c>
      <c r="J120" s="20">
        <f t="shared" ref="J120:L122" si="30">G120/D120*100</f>
        <v>4.4811957071058774</v>
      </c>
      <c r="K120" s="20">
        <f t="shared" si="30"/>
        <v>13.764089576829901</v>
      </c>
      <c r="L120" s="20">
        <f t="shared" si="30"/>
        <v>0</v>
      </c>
      <c r="M120" s="7"/>
    </row>
    <row r="121" spans="1:13" ht="31.5" x14ac:dyDescent="0.25">
      <c r="A121" s="24" t="s">
        <v>142</v>
      </c>
      <c r="B121" s="25" t="s">
        <v>19</v>
      </c>
      <c r="C121" s="26" t="s">
        <v>415</v>
      </c>
      <c r="D121" s="27">
        <f t="shared" si="21"/>
        <v>40907900</v>
      </c>
      <c r="E121" s="27">
        <v>40907900</v>
      </c>
      <c r="F121" s="27"/>
      <c r="G121" s="20">
        <f t="shared" si="19"/>
        <v>5630600</v>
      </c>
      <c r="H121" s="27">
        <v>5630600</v>
      </c>
      <c r="I121" s="27"/>
      <c r="J121" s="20">
        <f t="shared" si="30"/>
        <v>13.764089576829901</v>
      </c>
      <c r="K121" s="20">
        <f t="shared" si="30"/>
        <v>13.764089576829901</v>
      </c>
      <c r="L121" s="20" t="e">
        <f t="shared" si="30"/>
        <v>#DIV/0!</v>
      </c>
      <c r="M121" s="7"/>
    </row>
    <row r="122" spans="1:13" ht="31.5" x14ac:dyDescent="0.25">
      <c r="A122" s="24" t="s">
        <v>143</v>
      </c>
      <c r="B122" s="25" t="s">
        <v>19</v>
      </c>
      <c r="C122" s="26" t="s">
        <v>416</v>
      </c>
      <c r="D122" s="27">
        <f t="shared" si="21"/>
        <v>84741600</v>
      </c>
      <c r="E122" s="27"/>
      <c r="F122" s="27">
        <v>84741600</v>
      </c>
      <c r="G122" s="20">
        <f t="shared" si="19"/>
        <v>0</v>
      </c>
      <c r="H122" s="27"/>
      <c r="I122" s="27"/>
      <c r="J122" s="20">
        <f t="shared" si="30"/>
        <v>0</v>
      </c>
      <c r="K122" s="27"/>
      <c r="L122" s="27"/>
      <c r="M122" s="7"/>
    </row>
    <row r="123" spans="1:13" ht="31.5" x14ac:dyDescent="0.25">
      <c r="A123" s="47" t="s">
        <v>144</v>
      </c>
      <c r="B123" s="48" t="s">
        <v>19</v>
      </c>
      <c r="C123" s="49" t="s">
        <v>417</v>
      </c>
      <c r="D123" s="50">
        <f t="shared" si="21"/>
        <v>161481000</v>
      </c>
      <c r="E123" s="50">
        <f>E124+E126+E128+E130+E133+E136</f>
        <v>160480700</v>
      </c>
      <c r="F123" s="50">
        <f>F124+F126+F128+F130+F133+F135+F136</f>
        <v>1000300</v>
      </c>
      <c r="G123" s="54">
        <f t="shared" si="19"/>
        <v>19115168.245200001</v>
      </c>
      <c r="H123" s="50">
        <f>H124+H126+H128+H130+H133+H136</f>
        <v>19049343.23</v>
      </c>
      <c r="I123" s="27">
        <f>I124+I126+I128+I130+I133+I135+I136</f>
        <v>65825.015199999994</v>
      </c>
      <c r="J123" s="54">
        <f>G123/D123*100</f>
        <v>11.83741012577331</v>
      </c>
      <c r="K123" s="54">
        <f>H123/E123*100</f>
        <v>11.870177055558706</v>
      </c>
      <c r="L123" s="54">
        <f>I123/F123*100</f>
        <v>6.5805273617914617</v>
      </c>
      <c r="M123" s="7"/>
    </row>
    <row r="124" spans="1:13" ht="94.5" x14ac:dyDescent="0.25">
      <c r="A124" s="24" t="s">
        <v>145</v>
      </c>
      <c r="B124" s="25" t="s">
        <v>19</v>
      </c>
      <c r="C124" s="26" t="s">
        <v>418</v>
      </c>
      <c r="D124" s="27">
        <f t="shared" si="21"/>
        <v>0</v>
      </c>
      <c r="E124" s="27">
        <f>E125</f>
        <v>0</v>
      </c>
      <c r="F124" s="27">
        <f>F125</f>
        <v>0</v>
      </c>
      <c r="G124" s="20">
        <f t="shared" si="19"/>
        <v>0</v>
      </c>
      <c r="H124" s="27">
        <f>H125</f>
        <v>0</v>
      </c>
      <c r="I124" s="27">
        <f>I125</f>
        <v>0</v>
      </c>
      <c r="J124" s="27"/>
      <c r="K124" s="27"/>
      <c r="L124" s="27"/>
      <c r="M124" s="7"/>
    </row>
    <row r="125" spans="1:13" ht="110.25" x14ac:dyDescent="0.25">
      <c r="A125" s="24" t="s">
        <v>146</v>
      </c>
      <c r="B125" s="25" t="s">
        <v>19</v>
      </c>
      <c r="C125" s="26" t="s">
        <v>419</v>
      </c>
      <c r="D125" s="27">
        <f t="shared" si="21"/>
        <v>0</v>
      </c>
      <c r="E125" s="27"/>
      <c r="F125" s="27"/>
      <c r="G125" s="20">
        <f t="shared" si="19"/>
        <v>0</v>
      </c>
      <c r="H125" s="27"/>
      <c r="I125" s="27"/>
      <c r="J125" s="27"/>
      <c r="K125" s="27"/>
      <c r="L125" s="27"/>
      <c r="M125" s="7"/>
    </row>
    <row r="126" spans="1:13" ht="63" x14ac:dyDescent="0.25">
      <c r="A126" s="24" t="s">
        <v>147</v>
      </c>
      <c r="B126" s="25" t="s">
        <v>19</v>
      </c>
      <c r="C126" s="26" t="s">
        <v>420</v>
      </c>
      <c r="D126" s="27">
        <f t="shared" si="21"/>
        <v>877700</v>
      </c>
      <c r="E126" s="27">
        <f>E127</f>
        <v>0</v>
      </c>
      <c r="F126" s="27">
        <f>F127</f>
        <v>877700</v>
      </c>
      <c r="G126" s="20">
        <f t="shared" si="19"/>
        <v>65825.015199999994</v>
      </c>
      <c r="H126" s="27">
        <f>H127</f>
        <v>0</v>
      </c>
      <c r="I126" s="27">
        <f>I127</f>
        <v>65825.015199999994</v>
      </c>
      <c r="J126" s="20">
        <f t="shared" ref="J126:L132" si="31">G126/D126*100</f>
        <v>7.4997168964338616</v>
      </c>
      <c r="K126" s="20" t="e">
        <f t="shared" si="31"/>
        <v>#DIV/0!</v>
      </c>
      <c r="L126" s="20">
        <f t="shared" si="31"/>
        <v>7.4997168964338616</v>
      </c>
      <c r="M126" s="7"/>
    </row>
    <row r="127" spans="1:13" ht="78.75" x14ac:dyDescent="0.25">
      <c r="A127" s="24" t="s">
        <v>148</v>
      </c>
      <c r="B127" s="25" t="s">
        <v>19</v>
      </c>
      <c r="C127" s="26" t="s">
        <v>421</v>
      </c>
      <c r="D127" s="27">
        <f t="shared" si="21"/>
        <v>877700</v>
      </c>
      <c r="E127" s="27"/>
      <c r="F127" s="27">
        <v>877700</v>
      </c>
      <c r="G127" s="20">
        <f t="shared" si="19"/>
        <v>65825.015199999994</v>
      </c>
      <c r="H127" s="27">
        <v>0</v>
      </c>
      <c r="I127" s="27">
        <v>65825.015199999994</v>
      </c>
      <c r="J127" s="20">
        <f t="shared" si="31"/>
        <v>7.4997168964338616</v>
      </c>
      <c r="K127" s="20" t="e">
        <f t="shared" si="31"/>
        <v>#DIV/0!</v>
      </c>
      <c r="L127" s="20">
        <f t="shared" si="31"/>
        <v>7.4997168964338616</v>
      </c>
      <c r="M127" s="7"/>
    </row>
    <row r="128" spans="1:13" ht="78.75" x14ac:dyDescent="0.25">
      <c r="A128" s="24" t="s">
        <v>149</v>
      </c>
      <c r="B128" s="25" t="s">
        <v>19</v>
      </c>
      <c r="C128" s="26" t="s">
        <v>422</v>
      </c>
      <c r="D128" s="27">
        <f t="shared" si="21"/>
        <v>11615700</v>
      </c>
      <c r="E128" s="27">
        <f>E129</f>
        <v>11615700</v>
      </c>
      <c r="F128" s="27">
        <f>F129</f>
        <v>0</v>
      </c>
      <c r="G128" s="20">
        <f t="shared" si="19"/>
        <v>1857690.38</v>
      </c>
      <c r="H128" s="27">
        <f>H129</f>
        <v>1857690.38</v>
      </c>
      <c r="I128" s="27">
        <f>I129</f>
        <v>0</v>
      </c>
      <c r="J128" s="20">
        <f t="shared" si="31"/>
        <v>15.992926642389179</v>
      </c>
      <c r="K128" s="20">
        <f t="shared" si="31"/>
        <v>15.992926642389179</v>
      </c>
      <c r="L128" s="20" t="e">
        <f t="shared" si="31"/>
        <v>#DIV/0!</v>
      </c>
      <c r="M128" s="7"/>
    </row>
    <row r="129" spans="1:13" ht="78.75" x14ac:dyDescent="0.25">
      <c r="A129" s="24" t="s">
        <v>150</v>
      </c>
      <c r="B129" s="25" t="s">
        <v>19</v>
      </c>
      <c r="C129" s="26" t="s">
        <v>423</v>
      </c>
      <c r="D129" s="27">
        <f t="shared" si="21"/>
        <v>11615700</v>
      </c>
      <c r="E129" s="27">
        <v>11615700</v>
      </c>
      <c r="F129" s="27"/>
      <c r="G129" s="20">
        <f t="shared" si="19"/>
        <v>1857690.38</v>
      </c>
      <c r="H129" s="27">
        <v>1857690.38</v>
      </c>
      <c r="I129" s="27"/>
      <c r="J129" s="20">
        <f t="shared" si="31"/>
        <v>15.992926642389179</v>
      </c>
      <c r="K129" s="20">
        <f t="shared" si="31"/>
        <v>15.992926642389179</v>
      </c>
      <c r="L129" s="20" t="e">
        <f t="shared" si="31"/>
        <v>#DIV/0!</v>
      </c>
      <c r="M129" s="7"/>
    </row>
    <row r="130" spans="1:13" ht="63" x14ac:dyDescent="0.25">
      <c r="A130" s="24" t="s">
        <v>151</v>
      </c>
      <c r="B130" s="25" t="s">
        <v>19</v>
      </c>
      <c r="C130" s="26" t="s">
        <v>424</v>
      </c>
      <c r="D130" s="27">
        <f t="shared" si="21"/>
        <v>7972900</v>
      </c>
      <c r="E130" s="27">
        <f>E131+E132</f>
        <v>7850300</v>
      </c>
      <c r="F130" s="27">
        <f>F131+F132</f>
        <v>122600</v>
      </c>
      <c r="G130" s="20">
        <f t="shared" si="19"/>
        <v>1155652.8500000001</v>
      </c>
      <c r="H130" s="27">
        <f>H131+H132</f>
        <v>1155652.8500000001</v>
      </c>
      <c r="I130" s="27">
        <f>I131+I132</f>
        <v>0</v>
      </c>
      <c r="J130" s="20">
        <f t="shared" si="31"/>
        <v>14.494761630021699</v>
      </c>
      <c r="K130" s="20">
        <f t="shared" si="31"/>
        <v>14.721129765741439</v>
      </c>
      <c r="L130" s="20">
        <f t="shared" si="31"/>
        <v>0</v>
      </c>
      <c r="M130" s="7"/>
    </row>
    <row r="131" spans="1:13" ht="78.75" x14ac:dyDescent="0.25">
      <c r="A131" s="24" t="s">
        <v>152</v>
      </c>
      <c r="B131" s="25" t="s">
        <v>19</v>
      </c>
      <c r="C131" s="26" t="s">
        <v>425</v>
      </c>
      <c r="D131" s="27">
        <f t="shared" si="21"/>
        <v>7850300</v>
      </c>
      <c r="E131" s="27">
        <v>7850300</v>
      </c>
      <c r="F131" s="27"/>
      <c r="G131" s="20">
        <f t="shared" si="19"/>
        <v>1155652.8500000001</v>
      </c>
      <c r="H131" s="27">
        <v>1155652.8500000001</v>
      </c>
      <c r="I131" s="27"/>
      <c r="J131" s="20">
        <f t="shared" si="31"/>
        <v>14.721129765741439</v>
      </c>
      <c r="K131" s="20">
        <f t="shared" si="31"/>
        <v>14.721129765741439</v>
      </c>
      <c r="L131" s="20" t="e">
        <f t="shared" si="31"/>
        <v>#DIV/0!</v>
      </c>
      <c r="M131" s="7"/>
    </row>
    <row r="132" spans="1:13" ht="63" x14ac:dyDescent="0.25">
      <c r="A132" s="24" t="s">
        <v>153</v>
      </c>
      <c r="B132" s="25" t="s">
        <v>19</v>
      </c>
      <c r="C132" s="26" t="s">
        <v>428</v>
      </c>
      <c r="D132" s="27">
        <f t="shared" si="21"/>
        <v>122600</v>
      </c>
      <c r="E132" s="27"/>
      <c r="F132" s="27">
        <v>122600</v>
      </c>
      <c r="G132" s="20">
        <f t="shared" si="19"/>
        <v>0</v>
      </c>
      <c r="H132" s="27"/>
      <c r="I132" s="27"/>
      <c r="J132" s="20">
        <f t="shared" si="31"/>
        <v>0</v>
      </c>
      <c r="K132" s="20" t="e">
        <f t="shared" si="31"/>
        <v>#DIV/0!</v>
      </c>
      <c r="L132" s="20">
        <f t="shared" si="31"/>
        <v>0</v>
      </c>
      <c r="M132" s="7"/>
    </row>
    <row r="133" spans="1:13" ht="63" x14ac:dyDescent="0.25">
      <c r="A133" s="24" t="s">
        <v>154</v>
      </c>
      <c r="B133" s="25" t="s">
        <v>19</v>
      </c>
      <c r="C133" s="26" t="s">
        <v>426</v>
      </c>
      <c r="D133" s="27">
        <f t="shared" si="21"/>
        <v>56400</v>
      </c>
      <c r="E133" s="27">
        <f>E134+E135</f>
        <v>56400</v>
      </c>
      <c r="F133" s="27"/>
      <c r="G133" s="20">
        <f t="shared" si="19"/>
        <v>0</v>
      </c>
      <c r="H133" s="27">
        <f>H135</f>
        <v>0</v>
      </c>
      <c r="I133" s="27"/>
      <c r="J133" s="27"/>
      <c r="K133" s="27"/>
      <c r="L133" s="27"/>
      <c r="M133" s="7"/>
    </row>
    <row r="134" spans="1:13" ht="78.75" x14ac:dyDescent="0.25">
      <c r="A134" s="24" t="s">
        <v>155</v>
      </c>
      <c r="B134" s="25" t="s">
        <v>19</v>
      </c>
      <c r="C134" s="26" t="s">
        <v>427</v>
      </c>
      <c r="D134" s="27">
        <f t="shared" si="21"/>
        <v>49100</v>
      </c>
      <c r="E134" s="27">
        <v>49100</v>
      </c>
      <c r="F134" s="27"/>
      <c r="G134" s="20">
        <f t="shared" si="19"/>
        <v>0</v>
      </c>
      <c r="H134" s="27"/>
      <c r="I134" s="27"/>
      <c r="J134" s="27"/>
      <c r="K134" s="27"/>
      <c r="L134" s="27"/>
      <c r="M134" s="7"/>
    </row>
    <row r="135" spans="1:13" ht="31.5" x14ac:dyDescent="0.25">
      <c r="A135" s="24" t="s">
        <v>352</v>
      </c>
      <c r="B135" s="25" t="s">
        <v>19</v>
      </c>
      <c r="C135" s="26" t="s">
        <v>429</v>
      </c>
      <c r="D135" s="27">
        <f t="shared" si="21"/>
        <v>7300</v>
      </c>
      <c r="E135" s="27">
        <v>7300</v>
      </c>
      <c r="F135" s="27"/>
      <c r="G135" s="20">
        <f t="shared" si="19"/>
        <v>0</v>
      </c>
      <c r="H135" s="27"/>
      <c r="I135" s="27"/>
      <c r="J135" s="20">
        <f t="shared" ref="J135" si="32">G135/D135*100</f>
        <v>0</v>
      </c>
      <c r="K135" s="27"/>
      <c r="L135" s="27"/>
      <c r="M135" s="7"/>
    </row>
    <row r="136" spans="1:13" ht="15.75" x14ac:dyDescent="0.25">
      <c r="A136" s="24" t="s">
        <v>156</v>
      </c>
      <c r="B136" s="25" t="s">
        <v>19</v>
      </c>
      <c r="C136" s="26" t="s">
        <v>430</v>
      </c>
      <c r="D136" s="27">
        <f t="shared" si="21"/>
        <v>140958300</v>
      </c>
      <c r="E136" s="27">
        <f>E137</f>
        <v>140958300</v>
      </c>
      <c r="F136" s="27"/>
      <c r="G136" s="20">
        <f t="shared" si="19"/>
        <v>16036000</v>
      </c>
      <c r="H136" s="27">
        <f>H137</f>
        <v>16036000</v>
      </c>
      <c r="I136" s="27"/>
      <c r="J136" s="20">
        <f t="shared" ref="J136:L139" si="33">G136/D136*100</f>
        <v>11.376414159364861</v>
      </c>
      <c r="K136" s="20">
        <f t="shared" si="33"/>
        <v>11.376414159364861</v>
      </c>
      <c r="L136" s="20" t="e">
        <f t="shared" si="33"/>
        <v>#DIV/0!</v>
      </c>
      <c r="M136" s="7"/>
    </row>
    <row r="137" spans="1:13" ht="31.5" x14ac:dyDescent="0.25">
      <c r="A137" s="24" t="s">
        <v>157</v>
      </c>
      <c r="B137" s="25" t="s">
        <v>19</v>
      </c>
      <c r="C137" s="26" t="s">
        <v>431</v>
      </c>
      <c r="D137" s="27">
        <f t="shared" si="21"/>
        <v>140958300</v>
      </c>
      <c r="E137" s="27">
        <v>140958300</v>
      </c>
      <c r="F137" s="27"/>
      <c r="G137" s="20">
        <f t="shared" si="19"/>
        <v>16036000</v>
      </c>
      <c r="H137" s="27">
        <v>16036000</v>
      </c>
      <c r="I137" s="27"/>
      <c r="J137" s="20">
        <f t="shared" si="33"/>
        <v>11.376414159364861</v>
      </c>
      <c r="K137" s="20">
        <f t="shared" si="33"/>
        <v>11.376414159364861</v>
      </c>
      <c r="L137" s="20" t="e">
        <f t="shared" si="33"/>
        <v>#DIV/0!</v>
      </c>
      <c r="M137" s="7"/>
    </row>
    <row r="138" spans="1:13" ht="15.75" x14ac:dyDescent="0.25">
      <c r="A138" s="24" t="s">
        <v>158</v>
      </c>
      <c r="B138" s="25" t="s">
        <v>19</v>
      </c>
      <c r="C138" s="26" t="s">
        <v>432</v>
      </c>
      <c r="D138" s="27">
        <f>D142+D141</f>
        <v>7030800</v>
      </c>
      <c r="E138" s="27">
        <f>E139+E142+E141</f>
        <v>7233800</v>
      </c>
      <c r="F138" s="27">
        <f>F139+F142</f>
        <v>0</v>
      </c>
      <c r="G138" s="20">
        <f>G141+G142</f>
        <v>545857.69999999995</v>
      </c>
      <c r="H138" s="27">
        <f>H139+H142+H141</f>
        <v>748815.44</v>
      </c>
      <c r="I138" s="27">
        <f>I142+I141</f>
        <v>0</v>
      </c>
      <c r="J138" s="20">
        <f t="shared" si="33"/>
        <v>7.7638063947203726</v>
      </c>
      <c r="K138" s="20">
        <f t="shared" si="33"/>
        <v>10.351619342530896</v>
      </c>
      <c r="L138" s="20" t="e">
        <f t="shared" si="33"/>
        <v>#DIV/0!</v>
      </c>
      <c r="M138" s="7"/>
    </row>
    <row r="139" spans="1:13" ht="110.25" x14ac:dyDescent="0.25">
      <c r="A139" s="24" t="s">
        <v>159</v>
      </c>
      <c r="B139" s="25" t="s">
        <v>19</v>
      </c>
      <c r="C139" s="26" t="s">
        <v>433</v>
      </c>
      <c r="D139" s="27"/>
      <c r="E139" s="27">
        <f>E140</f>
        <v>203000</v>
      </c>
      <c r="F139" s="27">
        <f>F140</f>
        <v>0</v>
      </c>
      <c r="G139" s="20"/>
      <c r="H139" s="27">
        <f>H140</f>
        <v>202957.74</v>
      </c>
      <c r="I139" s="27">
        <f>I140</f>
        <v>0</v>
      </c>
      <c r="J139" s="20" t="e">
        <f t="shared" si="33"/>
        <v>#DIV/0!</v>
      </c>
      <c r="K139" s="20">
        <f t="shared" si="33"/>
        <v>99.979182266009843</v>
      </c>
      <c r="L139" s="20" t="e">
        <f t="shared" si="33"/>
        <v>#DIV/0!</v>
      </c>
      <c r="M139" s="7"/>
    </row>
    <row r="140" spans="1:13" ht="126" x14ac:dyDescent="0.25">
      <c r="A140" s="24" t="s">
        <v>160</v>
      </c>
      <c r="B140" s="25" t="s">
        <v>19</v>
      </c>
      <c r="C140" s="26" t="s">
        <v>434</v>
      </c>
      <c r="D140" s="27"/>
      <c r="E140" s="27">
        <v>203000</v>
      </c>
      <c r="F140" s="27"/>
      <c r="G140" s="20"/>
      <c r="H140" s="27">
        <v>202957.74</v>
      </c>
      <c r="I140" s="27"/>
      <c r="J140" s="27" t="e">
        <f t="shared" ref="J140:J145" si="34">G140/D140*100</f>
        <v>#DIV/0!</v>
      </c>
      <c r="K140" s="27">
        <f t="shared" ref="K140:K145" si="35">H140/E140*100</f>
        <v>99.979182266009843</v>
      </c>
      <c r="L140" s="27" t="e">
        <f t="shared" ref="L140:L145" si="36">I140/F140*100</f>
        <v>#DIV/0!</v>
      </c>
      <c r="M140" s="7"/>
    </row>
    <row r="141" spans="1:13" ht="15.75" x14ac:dyDescent="0.25">
      <c r="A141" s="24" t="s">
        <v>448</v>
      </c>
      <c r="B141" s="25" t="s">
        <v>19</v>
      </c>
      <c r="C141" s="26" t="s">
        <v>447</v>
      </c>
      <c r="D141" s="27">
        <f>E141</f>
        <v>7030800</v>
      </c>
      <c r="E141" s="27">
        <v>7030800</v>
      </c>
      <c r="F141" s="27"/>
      <c r="G141" s="20">
        <f>H141</f>
        <v>545857.69999999995</v>
      </c>
      <c r="H141" s="27">
        <v>545857.69999999995</v>
      </c>
      <c r="I141" s="27"/>
      <c r="J141" s="27"/>
      <c r="K141" s="27"/>
      <c r="L141" s="27"/>
      <c r="M141" s="7"/>
    </row>
    <row r="142" spans="1:13" ht="15.75" x14ac:dyDescent="0.25">
      <c r="A142" s="24" t="s">
        <v>435</v>
      </c>
      <c r="B142" s="48" t="s">
        <v>19</v>
      </c>
      <c r="C142" s="49" t="s">
        <v>436</v>
      </c>
      <c r="D142" s="50">
        <f>E142</f>
        <v>0</v>
      </c>
      <c r="E142" s="50">
        <f>E143</f>
        <v>0</v>
      </c>
      <c r="F142" s="50">
        <f>F144</f>
        <v>0</v>
      </c>
      <c r="G142" s="54">
        <f>H142</f>
        <v>0</v>
      </c>
      <c r="H142" s="50">
        <f>H143</f>
        <v>0</v>
      </c>
      <c r="I142" s="50">
        <f>I144</f>
        <v>0</v>
      </c>
      <c r="J142" s="50" t="e">
        <f t="shared" si="34"/>
        <v>#DIV/0!</v>
      </c>
      <c r="K142" s="50" t="e">
        <f t="shared" si="35"/>
        <v>#DIV/0!</v>
      </c>
      <c r="L142" s="50" t="e">
        <f t="shared" si="36"/>
        <v>#DIV/0!</v>
      </c>
      <c r="M142" s="7"/>
    </row>
    <row r="143" spans="1:13" ht="31.5" x14ac:dyDescent="0.25">
      <c r="A143" s="24" t="s">
        <v>442</v>
      </c>
      <c r="B143" s="25" t="s">
        <v>19</v>
      </c>
      <c r="C143" s="26" t="s">
        <v>437</v>
      </c>
      <c r="D143" s="27">
        <f>E143</f>
        <v>0</v>
      </c>
      <c r="E143" s="27"/>
      <c r="F143" s="27"/>
      <c r="G143" s="20">
        <f t="shared" si="19"/>
        <v>0</v>
      </c>
      <c r="H143" s="27"/>
      <c r="I143" s="27"/>
      <c r="J143" s="27" t="e">
        <f t="shared" si="34"/>
        <v>#DIV/0!</v>
      </c>
      <c r="K143" s="27" t="e">
        <f t="shared" si="35"/>
        <v>#DIV/0!</v>
      </c>
      <c r="L143" s="27" t="e">
        <f t="shared" si="36"/>
        <v>#DIV/0!</v>
      </c>
      <c r="M143" s="7"/>
    </row>
    <row r="144" spans="1:13" ht="31.5" x14ac:dyDescent="0.25">
      <c r="A144" s="24" t="s">
        <v>443</v>
      </c>
      <c r="B144" s="25" t="s">
        <v>19</v>
      </c>
      <c r="C144" s="26" t="s">
        <v>441</v>
      </c>
      <c r="D144" s="27"/>
      <c r="E144" s="27"/>
      <c r="F144" s="27"/>
      <c r="G144" s="20"/>
      <c r="H144" s="27"/>
      <c r="I144" s="27"/>
      <c r="J144" s="27" t="e">
        <f t="shared" si="34"/>
        <v>#DIV/0!</v>
      </c>
      <c r="K144" s="27" t="e">
        <f t="shared" si="35"/>
        <v>#DIV/0!</v>
      </c>
      <c r="L144" s="27" t="e">
        <f t="shared" si="36"/>
        <v>#DIV/0!</v>
      </c>
      <c r="M144" s="7"/>
    </row>
    <row r="145" spans="1:13" ht="63" x14ac:dyDescent="0.25">
      <c r="A145" s="24" t="s">
        <v>350</v>
      </c>
      <c r="B145" s="25" t="s">
        <v>19</v>
      </c>
      <c r="C145" s="26" t="s">
        <v>351</v>
      </c>
      <c r="D145" s="27">
        <f t="shared" si="21"/>
        <v>0</v>
      </c>
      <c r="E145" s="27"/>
      <c r="F145" s="27"/>
      <c r="G145" s="20">
        <f t="shared" si="19"/>
        <v>0</v>
      </c>
      <c r="H145" s="27"/>
      <c r="I145" s="27"/>
      <c r="J145" s="20" t="e">
        <f t="shared" si="34"/>
        <v>#DIV/0!</v>
      </c>
      <c r="K145" s="27" t="e">
        <f t="shared" si="35"/>
        <v>#DIV/0!</v>
      </c>
      <c r="L145" s="27" t="e">
        <f t="shared" si="36"/>
        <v>#DIV/0!</v>
      </c>
      <c r="M145" s="7"/>
    </row>
    <row r="146" spans="1:13" ht="94.5" x14ac:dyDescent="0.25">
      <c r="A146" s="24" t="s">
        <v>161</v>
      </c>
      <c r="B146" s="25" t="s">
        <v>19</v>
      </c>
      <c r="C146" s="26" t="s">
        <v>162</v>
      </c>
      <c r="D146" s="27">
        <f t="shared" si="21"/>
        <v>0</v>
      </c>
      <c r="E146" s="27">
        <f>E147+E148</f>
        <v>0</v>
      </c>
      <c r="F146" s="27">
        <f>F147+F148</f>
        <v>0</v>
      </c>
      <c r="G146" s="54">
        <f t="shared" si="19"/>
        <v>-2802790.72</v>
      </c>
      <c r="H146" s="27">
        <f>H147+H148</f>
        <v>-2802790.72</v>
      </c>
      <c r="I146" s="27">
        <f>I147+I148</f>
        <v>0</v>
      </c>
      <c r="J146" s="20" t="e">
        <f t="shared" ref="J146:L147" si="37">G146/D146*100</f>
        <v>#DIV/0!</v>
      </c>
      <c r="K146" s="20" t="e">
        <f t="shared" si="37"/>
        <v>#DIV/0!</v>
      </c>
      <c r="L146" s="20" t="e">
        <f t="shared" si="37"/>
        <v>#DIV/0!</v>
      </c>
      <c r="M146" s="7"/>
    </row>
    <row r="147" spans="1:13" ht="78.75" x14ac:dyDescent="0.25">
      <c r="A147" s="24" t="s">
        <v>163</v>
      </c>
      <c r="B147" s="25" t="s">
        <v>19</v>
      </c>
      <c r="C147" s="26" t="s">
        <v>438</v>
      </c>
      <c r="D147" s="27">
        <f t="shared" si="21"/>
        <v>0</v>
      </c>
      <c r="E147" s="27"/>
      <c r="F147" s="27"/>
      <c r="G147" s="20">
        <f t="shared" si="19"/>
        <v>-2802790.72</v>
      </c>
      <c r="H147" s="27">
        <v>-2802790.72</v>
      </c>
      <c r="I147" s="27"/>
      <c r="J147" s="20" t="e">
        <f t="shared" si="37"/>
        <v>#DIV/0!</v>
      </c>
      <c r="K147" s="20" t="e">
        <f t="shared" si="37"/>
        <v>#DIV/0!</v>
      </c>
      <c r="L147" s="20" t="e">
        <f t="shared" si="37"/>
        <v>#DIV/0!</v>
      </c>
      <c r="M147" s="7"/>
    </row>
    <row r="148" spans="1:13" ht="79.5" thickBot="1" x14ac:dyDescent="0.3">
      <c r="A148" s="24" t="s">
        <v>164</v>
      </c>
      <c r="B148" s="25" t="s">
        <v>19</v>
      </c>
      <c r="C148" s="26" t="s">
        <v>439</v>
      </c>
      <c r="D148" s="27">
        <f t="shared" si="21"/>
        <v>0</v>
      </c>
      <c r="E148" s="27"/>
      <c r="F148" s="27"/>
      <c r="G148" s="20">
        <f t="shared" si="19"/>
        <v>0</v>
      </c>
      <c r="H148" s="27"/>
      <c r="I148" s="27"/>
      <c r="J148" s="27"/>
      <c r="K148" s="27"/>
      <c r="L148" s="27"/>
      <c r="M148" s="7"/>
    </row>
    <row r="149" spans="1:13" x14ac:dyDescent="0.25">
      <c r="A149" s="8"/>
      <c r="B149" s="11"/>
      <c r="C149" s="11"/>
      <c r="D149" s="12"/>
      <c r="E149" s="12"/>
      <c r="F149" s="12"/>
      <c r="G149" s="12"/>
      <c r="H149" s="12"/>
      <c r="I149" s="12"/>
      <c r="J149" s="12"/>
      <c r="K149" s="12"/>
      <c r="L149" s="12"/>
      <c r="M149" s="3" t="s">
        <v>165</v>
      </c>
    </row>
    <row r="150" spans="1:13" x14ac:dyDescent="0.25">
      <c r="A150" s="8"/>
      <c r="B150" s="8"/>
      <c r="C150" s="8"/>
      <c r="D150" s="13"/>
      <c r="E150" s="13"/>
      <c r="F150" s="13"/>
      <c r="G150" s="13"/>
      <c r="H150" s="13"/>
      <c r="I150" s="13"/>
      <c r="J150" s="13"/>
      <c r="K150" s="13"/>
      <c r="L150" s="13"/>
      <c r="M150" s="3" t="s">
        <v>165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opLeftCell="A49" workbookViewId="0">
      <selection activeCell="I62" sqref="I62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8"/>
      <c r="B2" s="28"/>
      <c r="C2" s="28" t="s">
        <v>307</v>
      </c>
      <c r="D2" s="29"/>
      <c r="E2" s="29"/>
      <c r="F2" s="30"/>
      <c r="G2" s="30"/>
      <c r="H2" s="31"/>
      <c r="I2" s="31"/>
      <c r="J2" s="31"/>
      <c r="K2" s="31"/>
      <c r="L2" s="31"/>
      <c r="M2" s="3"/>
    </row>
    <row r="3" spans="1:13" ht="12.95" customHeight="1" x14ac:dyDescent="0.25">
      <c r="A3" s="32"/>
      <c r="B3" s="32"/>
      <c r="C3" s="32"/>
      <c r="D3" s="33"/>
      <c r="E3" s="33"/>
      <c r="F3" s="33"/>
      <c r="G3" s="34"/>
      <c r="H3" s="35"/>
      <c r="I3" s="35"/>
      <c r="J3" s="35"/>
      <c r="K3" s="35"/>
      <c r="L3" s="35"/>
      <c r="M3" s="3"/>
    </row>
    <row r="4" spans="1:13" ht="18" customHeight="1" x14ac:dyDescent="0.25">
      <c r="A4" s="123" t="s">
        <v>0</v>
      </c>
      <c r="B4" s="123" t="s">
        <v>1</v>
      </c>
      <c r="C4" s="123" t="s">
        <v>166</v>
      </c>
      <c r="D4" s="125" t="s">
        <v>3</v>
      </c>
      <c r="E4" s="120"/>
      <c r="F4" s="120"/>
      <c r="G4" s="125" t="s">
        <v>4</v>
      </c>
      <c r="H4" s="120"/>
      <c r="I4" s="120"/>
      <c r="J4" s="118" t="s">
        <v>318</v>
      </c>
      <c r="K4" s="118" t="s">
        <v>319</v>
      </c>
      <c r="L4" s="118" t="s">
        <v>320</v>
      </c>
      <c r="M4" s="5"/>
    </row>
    <row r="5" spans="1:13" ht="140.44999999999999" customHeight="1" x14ac:dyDescent="0.25">
      <c r="A5" s="124"/>
      <c r="B5" s="124"/>
      <c r="C5" s="124"/>
      <c r="D5" s="18" t="s">
        <v>305</v>
      </c>
      <c r="E5" s="18" t="s">
        <v>167</v>
      </c>
      <c r="F5" s="18" t="s">
        <v>8</v>
      </c>
      <c r="G5" s="18" t="s">
        <v>305</v>
      </c>
      <c r="H5" s="18" t="s">
        <v>7</v>
      </c>
      <c r="I5" s="18" t="s">
        <v>8</v>
      </c>
      <c r="J5" s="119"/>
      <c r="K5" s="119"/>
      <c r="L5" s="119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329</v>
      </c>
      <c r="K6" s="19" t="s">
        <v>330</v>
      </c>
      <c r="L6" s="19" t="s">
        <v>331</v>
      </c>
      <c r="M6" s="5"/>
    </row>
    <row r="7" spans="1:13" ht="15.75" x14ac:dyDescent="0.25">
      <c r="A7" s="55" t="s">
        <v>168</v>
      </c>
      <c r="B7" s="52" t="s">
        <v>169</v>
      </c>
      <c r="C7" s="56" t="s">
        <v>340</v>
      </c>
      <c r="D7" s="50">
        <f t="shared" ref="D7:I7" si="0">D9+D18+D20+D25+D31+D38+D44+D47+D49+D54+D57+D59+D36</f>
        <v>529120960.01999998</v>
      </c>
      <c r="E7" s="50">
        <f t="shared" si="0"/>
        <v>413669360.01999998</v>
      </c>
      <c r="F7" s="50">
        <f t="shared" si="0"/>
        <v>133055700</v>
      </c>
      <c r="G7" s="50">
        <f t="shared" si="0"/>
        <v>58562340.470000014</v>
      </c>
      <c r="H7" s="50">
        <f t="shared" si="0"/>
        <v>52836474.620000005</v>
      </c>
      <c r="I7" s="50">
        <f t="shared" si="0"/>
        <v>7324123.5899999999</v>
      </c>
      <c r="J7" s="50">
        <f>G7/D7*100</f>
        <v>11.067854969832691</v>
      </c>
      <c r="K7" s="50">
        <f>H7/E7*100</f>
        <v>12.772634312931824</v>
      </c>
      <c r="L7" s="50">
        <f>I7/F7*100</f>
        <v>5.504554551214266</v>
      </c>
      <c r="M7" s="7"/>
    </row>
    <row r="8" spans="1:13" ht="15.75" x14ac:dyDescent="0.25">
      <c r="A8" s="36" t="s">
        <v>22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7"/>
    </row>
    <row r="9" spans="1:13" ht="31.5" x14ac:dyDescent="0.25">
      <c r="A9" s="47" t="s">
        <v>170</v>
      </c>
      <c r="B9" s="48" t="s">
        <v>171</v>
      </c>
      <c r="C9" s="49" t="s">
        <v>172</v>
      </c>
      <c r="D9" s="50">
        <f t="shared" ref="D9:I9" si="1">SUM(D10:D17)</f>
        <v>144717890</v>
      </c>
      <c r="E9" s="50">
        <f t="shared" si="1"/>
        <v>109549190</v>
      </c>
      <c r="F9" s="50">
        <f t="shared" si="1"/>
        <v>35168700</v>
      </c>
      <c r="G9" s="50">
        <f t="shared" si="1"/>
        <v>17836101.310000002</v>
      </c>
      <c r="H9" s="50">
        <f t="shared" si="1"/>
        <v>13501757.5</v>
      </c>
      <c r="I9" s="50">
        <f t="shared" si="1"/>
        <v>4334343.8099999996</v>
      </c>
      <c r="J9" s="50">
        <f t="shared" ref="J9:L12" si="2">G9/D9*100</f>
        <v>12.324738365104688</v>
      </c>
      <c r="K9" s="50">
        <f t="shared" si="2"/>
        <v>12.324835537350847</v>
      </c>
      <c r="L9" s="50">
        <f t="shared" si="2"/>
        <v>12.324435677178853</v>
      </c>
      <c r="M9" s="7"/>
    </row>
    <row r="10" spans="1:13" ht="47.25" x14ac:dyDescent="0.25">
      <c r="A10" s="57" t="s">
        <v>173</v>
      </c>
      <c r="B10" s="58" t="s">
        <v>171</v>
      </c>
      <c r="C10" s="59" t="s">
        <v>174</v>
      </c>
      <c r="D10" s="60">
        <f>E10+F10</f>
        <v>8206700.4100000001</v>
      </c>
      <c r="E10" s="60">
        <v>3000800</v>
      </c>
      <c r="F10" s="60">
        <v>5205900.41</v>
      </c>
      <c r="G10" s="60">
        <f>H10+I10</f>
        <v>899691.73</v>
      </c>
      <c r="H10" s="60">
        <v>195685.59</v>
      </c>
      <c r="I10" s="60">
        <v>704006.14</v>
      </c>
      <c r="J10" s="27">
        <f t="shared" si="2"/>
        <v>10.962892332510526</v>
      </c>
      <c r="K10" s="27">
        <f t="shared" si="2"/>
        <v>6.5211140362569973</v>
      </c>
      <c r="L10" s="27">
        <f t="shared" si="2"/>
        <v>13.523234878786319</v>
      </c>
      <c r="M10" s="7"/>
    </row>
    <row r="11" spans="1:13" ht="78.75" x14ac:dyDescent="0.25">
      <c r="A11" s="57" t="s">
        <v>175</v>
      </c>
      <c r="B11" s="58" t="s">
        <v>171</v>
      </c>
      <c r="C11" s="59" t="s">
        <v>176</v>
      </c>
      <c r="D11" s="60">
        <f t="shared" ref="D11:D17" si="3">E11+F11</f>
        <v>74000</v>
      </c>
      <c r="E11" s="60">
        <v>23000</v>
      </c>
      <c r="F11" s="60">
        <v>51000</v>
      </c>
      <c r="G11" s="60">
        <f t="shared" ref="G11:G17" si="4">H11+I11</f>
        <v>19156</v>
      </c>
      <c r="H11" s="60">
        <v>19156</v>
      </c>
      <c r="I11" s="60"/>
      <c r="J11" s="27">
        <f t="shared" si="2"/>
        <v>25.886486486486486</v>
      </c>
      <c r="K11" s="27">
        <f t="shared" si="2"/>
        <v>83.286956521739128</v>
      </c>
      <c r="L11" s="27">
        <f t="shared" si="2"/>
        <v>0</v>
      </c>
      <c r="M11" s="7"/>
    </row>
    <row r="12" spans="1:13" ht="78.75" x14ac:dyDescent="0.25">
      <c r="A12" s="57" t="s">
        <v>177</v>
      </c>
      <c r="B12" s="58" t="s">
        <v>171</v>
      </c>
      <c r="C12" s="59" t="s">
        <v>178</v>
      </c>
      <c r="D12" s="60">
        <f t="shared" si="3"/>
        <v>56749569.590000004</v>
      </c>
      <c r="E12" s="60">
        <v>26895870</v>
      </c>
      <c r="F12" s="60">
        <v>29853699.59</v>
      </c>
      <c r="G12" s="60">
        <f>H12+I12</f>
        <v>6532135.5</v>
      </c>
      <c r="H12" s="60">
        <v>2901797.83</v>
      </c>
      <c r="I12" s="60">
        <v>3630337.67</v>
      </c>
      <c r="J12" s="27">
        <f t="shared" si="2"/>
        <v>11.510458224076197</v>
      </c>
      <c r="K12" s="27">
        <f t="shared" si="2"/>
        <v>10.789008981676369</v>
      </c>
      <c r="L12" s="27">
        <f t="shared" si="2"/>
        <v>12.160428087164254</v>
      </c>
      <c r="M12" s="7"/>
    </row>
    <row r="13" spans="1:13" ht="15.75" x14ac:dyDescent="0.25">
      <c r="A13" s="57" t="s">
        <v>179</v>
      </c>
      <c r="B13" s="58" t="s">
        <v>171</v>
      </c>
      <c r="C13" s="59" t="s">
        <v>180</v>
      </c>
      <c r="D13" s="60">
        <f t="shared" si="3"/>
        <v>7300</v>
      </c>
      <c r="E13" s="60">
        <v>7300</v>
      </c>
      <c r="F13" s="60">
        <v>0</v>
      </c>
      <c r="G13" s="60">
        <f t="shared" si="4"/>
        <v>0</v>
      </c>
      <c r="H13" s="60"/>
      <c r="I13" s="60">
        <v>0</v>
      </c>
      <c r="J13" s="27"/>
      <c r="K13" s="27"/>
      <c r="L13" s="27"/>
      <c r="M13" s="7"/>
    </row>
    <row r="14" spans="1:13" ht="63" x14ac:dyDescent="0.25">
      <c r="A14" s="57" t="s">
        <v>181</v>
      </c>
      <c r="B14" s="58" t="s">
        <v>171</v>
      </c>
      <c r="C14" s="59" t="s">
        <v>182</v>
      </c>
      <c r="D14" s="60">
        <f t="shared" si="3"/>
        <v>18328000</v>
      </c>
      <c r="E14" s="60">
        <v>18328000</v>
      </c>
      <c r="F14" s="60">
        <v>0</v>
      </c>
      <c r="G14" s="60">
        <f t="shared" si="4"/>
        <v>2202833.34</v>
      </c>
      <c r="H14" s="60">
        <v>2202833.34</v>
      </c>
      <c r="I14" s="60">
        <v>0</v>
      </c>
      <c r="J14" s="27">
        <f>G14/D14*100</f>
        <v>12.018951003928414</v>
      </c>
      <c r="K14" s="27">
        <f>H14/E14*100</f>
        <v>12.018951003928414</v>
      </c>
      <c r="L14" s="27" t="e">
        <f>I14/F14*100</f>
        <v>#DIV/0!</v>
      </c>
      <c r="M14" s="7"/>
    </row>
    <row r="15" spans="1:13" ht="31.5" x14ac:dyDescent="0.25">
      <c r="A15" s="57" t="s">
        <v>183</v>
      </c>
      <c r="B15" s="58" t="s">
        <v>171</v>
      </c>
      <c r="C15" s="59" t="s">
        <v>184</v>
      </c>
      <c r="D15" s="60">
        <f t="shared" si="3"/>
        <v>0</v>
      </c>
      <c r="E15" s="60"/>
      <c r="F15" s="60"/>
      <c r="G15" s="60">
        <f t="shared" si="4"/>
        <v>0</v>
      </c>
      <c r="H15" s="60"/>
      <c r="I15" s="60"/>
      <c r="J15" s="27"/>
      <c r="K15" s="27" t="e">
        <f>H15/E15*100</f>
        <v>#DIV/0!</v>
      </c>
      <c r="L15" s="27" t="e">
        <f>I15/F15*100</f>
        <v>#DIV/0!</v>
      </c>
      <c r="M15" s="7"/>
    </row>
    <row r="16" spans="1:13" ht="15.75" x14ac:dyDescent="0.25">
      <c r="A16" s="57" t="s">
        <v>185</v>
      </c>
      <c r="B16" s="58" t="s">
        <v>171</v>
      </c>
      <c r="C16" s="59" t="s">
        <v>186</v>
      </c>
      <c r="D16" s="60">
        <f t="shared" si="3"/>
        <v>106000</v>
      </c>
      <c r="E16" s="60">
        <v>50000</v>
      </c>
      <c r="F16" s="60">
        <v>56000</v>
      </c>
      <c r="G16" s="60">
        <f t="shared" si="4"/>
        <v>0</v>
      </c>
      <c r="H16" s="60">
        <v>0</v>
      </c>
      <c r="I16" s="60">
        <v>0</v>
      </c>
      <c r="J16" s="60"/>
      <c r="K16" s="60">
        <f>H16/E16*100</f>
        <v>0</v>
      </c>
      <c r="L16" s="60">
        <f>I16/F16*100</f>
        <v>0</v>
      </c>
      <c r="M16" s="7"/>
    </row>
    <row r="17" spans="1:13" ht="15.75" x14ac:dyDescent="0.25">
      <c r="A17" s="57" t="s">
        <v>187</v>
      </c>
      <c r="B17" s="58" t="s">
        <v>171</v>
      </c>
      <c r="C17" s="59" t="s">
        <v>188</v>
      </c>
      <c r="D17" s="60">
        <f t="shared" si="3"/>
        <v>61246320</v>
      </c>
      <c r="E17" s="60">
        <v>61244220</v>
      </c>
      <c r="F17" s="60">
        <v>2100</v>
      </c>
      <c r="G17" s="60">
        <f t="shared" si="4"/>
        <v>8182284.7400000002</v>
      </c>
      <c r="H17" s="60">
        <v>8182284.7400000002</v>
      </c>
      <c r="I17" s="60"/>
      <c r="J17" s="27">
        <f t="shared" ref="J17:J61" si="5">G17/D17*100</f>
        <v>13.359634897247705</v>
      </c>
      <c r="K17" s="27">
        <f t="shared" ref="K17:K61" si="6">H17/E17*100</f>
        <v>13.360092985101288</v>
      </c>
      <c r="L17" s="27">
        <f t="shared" ref="L17:L61" si="7">I17/F17*100</f>
        <v>0</v>
      </c>
      <c r="M17" s="7"/>
    </row>
    <row r="18" spans="1:13" ht="15.75" x14ac:dyDescent="0.25">
      <c r="A18" s="47" t="s">
        <v>189</v>
      </c>
      <c r="B18" s="48" t="s">
        <v>171</v>
      </c>
      <c r="C18" s="49" t="s">
        <v>190</v>
      </c>
      <c r="D18" s="50">
        <f>D19</f>
        <v>877700</v>
      </c>
      <c r="E18" s="50">
        <f>E19</f>
        <v>0</v>
      </c>
      <c r="F18" s="50">
        <f>F19</f>
        <v>877700</v>
      </c>
      <c r="G18" s="50">
        <f>G19</f>
        <v>65825.02</v>
      </c>
      <c r="H18" s="50">
        <v>0</v>
      </c>
      <c r="I18" s="50">
        <f>I19</f>
        <v>65825.02</v>
      </c>
      <c r="J18" s="50">
        <f t="shared" si="5"/>
        <v>7.4997174433177634</v>
      </c>
      <c r="K18" s="50" t="e">
        <f t="shared" si="6"/>
        <v>#DIV/0!</v>
      </c>
      <c r="L18" s="50">
        <f t="shared" si="7"/>
        <v>7.4997174433177634</v>
      </c>
      <c r="M18" s="7"/>
    </row>
    <row r="19" spans="1:13" ht="31.5" x14ac:dyDescent="0.25">
      <c r="A19" s="57" t="s">
        <v>191</v>
      </c>
      <c r="B19" s="58" t="s">
        <v>171</v>
      </c>
      <c r="C19" s="59" t="s">
        <v>192</v>
      </c>
      <c r="D19" s="60">
        <f>E19+F19</f>
        <v>877700</v>
      </c>
      <c r="E19" s="60"/>
      <c r="F19" s="60">
        <v>877700</v>
      </c>
      <c r="G19" s="60">
        <f>H19+I19</f>
        <v>65825.02</v>
      </c>
      <c r="H19" s="60">
        <v>0</v>
      </c>
      <c r="I19" s="60">
        <v>65825.02</v>
      </c>
      <c r="J19" s="27">
        <f t="shared" si="5"/>
        <v>7.4997174433177634</v>
      </c>
      <c r="K19" s="27" t="e">
        <f t="shared" si="6"/>
        <v>#DIV/0!</v>
      </c>
      <c r="L19" s="27">
        <f t="shared" si="7"/>
        <v>7.4997174433177634</v>
      </c>
      <c r="M19" s="7"/>
    </row>
    <row r="20" spans="1:13" ht="47.25" x14ac:dyDescent="0.25">
      <c r="A20" s="47" t="s">
        <v>193</v>
      </c>
      <c r="B20" s="48" t="s">
        <v>171</v>
      </c>
      <c r="C20" s="49" t="s">
        <v>194</v>
      </c>
      <c r="D20" s="50">
        <f t="shared" ref="D20:I20" si="8">D22+D23+D21+D24</f>
        <v>9220500</v>
      </c>
      <c r="E20" s="50">
        <f t="shared" si="8"/>
        <v>8822000</v>
      </c>
      <c r="F20" s="50">
        <f t="shared" si="8"/>
        <v>398500</v>
      </c>
      <c r="G20" s="50">
        <f t="shared" si="8"/>
        <v>1045275.48</v>
      </c>
      <c r="H20" s="50">
        <f t="shared" si="8"/>
        <v>1035255.48</v>
      </c>
      <c r="I20" s="50">
        <f t="shared" si="8"/>
        <v>10020</v>
      </c>
      <c r="J20" s="50">
        <f t="shared" si="5"/>
        <v>11.336429477794045</v>
      </c>
      <c r="K20" s="50">
        <f t="shared" si="6"/>
        <v>11.734929494445703</v>
      </c>
      <c r="L20" s="50">
        <f t="shared" si="7"/>
        <v>2.5144291091593476</v>
      </c>
      <c r="M20" s="7"/>
    </row>
    <row r="21" spans="1:13" ht="15.75" x14ac:dyDescent="0.25">
      <c r="A21" s="57" t="s">
        <v>316</v>
      </c>
      <c r="B21" s="58" t="s">
        <v>171</v>
      </c>
      <c r="C21" s="59" t="s">
        <v>317</v>
      </c>
      <c r="D21" s="60">
        <f>E21+F21</f>
        <v>0</v>
      </c>
      <c r="E21" s="60">
        <v>0</v>
      </c>
      <c r="F21" s="60">
        <v>0</v>
      </c>
      <c r="G21" s="60">
        <f>H21+I21</f>
        <v>0</v>
      </c>
      <c r="H21" s="60">
        <v>0</v>
      </c>
      <c r="I21" s="60">
        <v>0</v>
      </c>
      <c r="J21" s="27" t="e">
        <f t="shared" si="5"/>
        <v>#DIV/0!</v>
      </c>
      <c r="K21" s="27" t="e">
        <f t="shared" si="6"/>
        <v>#DIV/0!</v>
      </c>
      <c r="L21" s="27" t="e">
        <f t="shared" si="7"/>
        <v>#DIV/0!</v>
      </c>
      <c r="M21" s="7"/>
    </row>
    <row r="22" spans="1:13" ht="63" x14ac:dyDescent="0.25">
      <c r="A22" s="57" t="s">
        <v>195</v>
      </c>
      <c r="B22" s="58" t="s">
        <v>171</v>
      </c>
      <c r="C22" s="59" t="s">
        <v>196</v>
      </c>
      <c r="D22" s="60">
        <f>E22+F22</f>
        <v>8972000</v>
      </c>
      <c r="E22" s="60">
        <v>8822000</v>
      </c>
      <c r="F22" s="60">
        <v>150000</v>
      </c>
      <c r="G22" s="60">
        <f>H22+I22</f>
        <v>1045275.48</v>
      </c>
      <c r="H22" s="60">
        <v>1035255.48</v>
      </c>
      <c r="I22" s="60">
        <v>10020</v>
      </c>
      <c r="J22" s="27">
        <f t="shared" si="5"/>
        <v>11.650417744092731</v>
      </c>
      <c r="K22" s="27">
        <f t="shared" si="6"/>
        <v>11.734929494445703</v>
      </c>
      <c r="L22" s="27">
        <f t="shared" si="7"/>
        <v>6.68</v>
      </c>
      <c r="M22" s="7"/>
    </row>
    <row r="23" spans="1:13" ht="15.75" x14ac:dyDescent="0.25">
      <c r="A23" s="57" t="s">
        <v>197</v>
      </c>
      <c r="B23" s="58" t="s">
        <v>171</v>
      </c>
      <c r="C23" s="59" t="s">
        <v>198</v>
      </c>
      <c r="D23" s="60">
        <f>E23+F23</f>
        <v>248500</v>
      </c>
      <c r="E23" s="60"/>
      <c r="F23" s="60">
        <v>248500</v>
      </c>
      <c r="G23" s="60">
        <f>H23+I23</f>
        <v>0</v>
      </c>
      <c r="H23" s="60">
        <v>0</v>
      </c>
      <c r="I23" s="60"/>
      <c r="J23" s="27">
        <f t="shared" si="5"/>
        <v>0</v>
      </c>
      <c r="K23" s="27" t="e">
        <f t="shared" si="6"/>
        <v>#DIV/0!</v>
      </c>
      <c r="L23" s="27">
        <f t="shared" si="7"/>
        <v>0</v>
      </c>
      <c r="M23" s="7"/>
    </row>
    <row r="24" spans="1:13" ht="47.25" x14ac:dyDescent="0.25">
      <c r="A24" s="57" t="s">
        <v>332</v>
      </c>
      <c r="B24" s="58" t="s">
        <v>171</v>
      </c>
      <c r="C24" s="59" t="s">
        <v>333</v>
      </c>
      <c r="D24" s="60">
        <f>E24+F24</f>
        <v>0</v>
      </c>
      <c r="E24" s="60"/>
      <c r="F24" s="60"/>
      <c r="G24" s="60">
        <f>H24+I24</f>
        <v>0</v>
      </c>
      <c r="H24" s="60"/>
      <c r="I24" s="60"/>
      <c r="J24" s="27" t="e">
        <f t="shared" si="5"/>
        <v>#DIV/0!</v>
      </c>
      <c r="K24" s="27" t="e">
        <f t="shared" si="6"/>
        <v>#DIV/0!</v>
      </c>
      <c r="L24" s="27"/>
      <c r="M24" s="7"/>
    </row>
    <row r="25" spans="1:13" ht="15.75" x14ac:dyDescent="0.25">
      <c r="A25" s="47" t="s">
        <v>199</v>
      </c>
      <c r="B25" s="48" t="s">
        <v>171</v>
      </c>
      <c r="C25" s="49" t="s">
        <v>200</v>
      </c>
      <c r="D25" s="50">
        <f>D26+D27+D28+D29+D30</f>
        <v>8684600</v>
      </c>
      <c r="E25" s="50">
        <f t="shared" ref="E25:I25" si="9">E26+E27+E28+E29+E30</f>
        <v>5742100</v>
      </c>
      <c r="F25" s="50">
        <f t="shared" si="9"/>
        <v>2942500</v>
      </c>
      <c r="G25" s="50">
        <f t="shared" si="9"/>
        <v>311528.70999999996</v>
      </c>
      <c r="H25" s="50">
        <f t="shared" si="9"/>
        <v>17764.63</v>
      </c>
      <c r="I25" s="50">
        <f t="shared" si="9"/>
        <v>293764.08</v>
      </c>
      <c r="J25" s="50">
        <f t="shared" si="5"/>
        <v>3.5871394192018049</v>
      </c>
      <c r="K25" s="50">
        <f t="shared" si="6"/>
        <v>0.30937514149875484</v>
      </c>
      <c r="L25" s="50">
        <f t="shared" si="7"/>
        <v>9.983486151231947</v>
      </c>
      <c r="M25" s="7"/>
    </row>
    <row r="26" spans="1:13" ht="15.75" x14ac:dyDescent="0.25">
      <c r="A26" s="57" t="s">
        <v>201</v>
      </c>
      <c r="B26" s="58" t="s">
        <v>171</v>
      </c>
      <c r="C26" s="59" t="s">
        <v>202</v>
      </c>
      <c r="D26" s="60">
        <f>E26+F26</f>
        <v>240500</v>
      </c>
      <c r="E26" s="60">
        <v>120000</v>
      </c>
      <c r="F26" s="60">
        <v>120500</v>
      </c>
      <c r="G26" s="60">
        <f>H26+I26</f>
        <v>37810.720000000001</v>
      </c>
      <c r="H26" s="60">
        <v>17764.63</v>
      </c>
      <c r="I26" s="60">
        <v>20046.09</v>
      </c>
      <c r="J26" s="27">
        <f t="shared" si="5"/>
        <v>15.721713097713097</v>
      </c>
      <c r="K26" s="27">
        <f t="shared" si="6"/>
        <v>14.803858333333334</v>
      </c>
      <c r="L26" s="27">
        <f t="shared" si="7"/>
        <v>16.635759336099586</v>
      </c>
      <c r="M26" s="7"/>
    </row>
    <row r="27" spans="1:13" ht="15.75" x14ac:dyDescent="0.25">
      <c r="A27" s="57" t="s">
        <v>203</v>
      </c>
      <c r="B27" s="58" t="s">
        <v>171</v>
      </c>
      <c r="C27" s="59" t="s">
        <v>204</v>
      </c>
      <c r="D27" s="60">
        <f t="shared" ref="D27:D30" si="10">E27+F27</f>
        <v>126000</v>
      </c>
      <c r="E27" s="60">
        <v>126000</v>
      </c>
      <c r="F27" s="60">
        <v>0</v>
      </c>
      <c r="G27" s="60">
        <f t="shared" ref="G27:G28" si="11">H27+I27</f>
        <v>0</v>
      </c>
      <c r="H27" s="60"/>
      <c r="I27" s="60">
        <v>0</v>
      </c>
      <c r="J27" s="27">
        <f t="shared" si="5"/>
        <v>0</v>
      </c>
      <c r="K27" s="27">
        <f t="shared" si="6"/>
        <v>0</v>
      </c>
      <c r="L27" s="27" t="e">
        <f t="shared" si="7"/>
        <v>#DIV/0!</v>
      </c>
      <c r="M27" s="7"/>
    </row>
    <row r="28" spans="1:13" ht="15.75" x14ac:dyDescent="0.25">
      <c r="A28" s="57" t="s">
        <v>205</v>
      </c>
      <c r="B28" s="58" t="s">
        <v>171</v>
      </c>
      <c r="C28" s="59" t="s">
        <v>206</v>
      </c>
      <c r="D28" s="60">
        <f t="shared" si="10"/>
        <v>0</v>
      </c>
      <c r="E28" s="60">
        <v>0</v>
      </c>
      <c r="F28" s="60"/>
      <c r="G28" s="60">
        <f t="shared" si="11"/>
        <v>0</v>
      </c>
      <c r="H28" s="60">
        <v>0</v>
      </c>
      <c r="I28" s="60"/>
      <c r="J28" s="27" t="e">
        <f t="shared" si="5"/>
        <v>#DIV/0!</v>
      </c>
      <c r="K28" s="27" t="e">
        <f t="shared" si="6"/>
        <v>#DIV/0!</v>
      </c>
      <c r="L28" s="27" t="e">
        <f t="shared" si="7"/>
        <v>#DIV/0!</v>
      </c>
      <c r="M28" s="7"/>
    </row>
    <row r="29" spans="1:13" ht="15.75" x14ac:dyDescent="0.25">
      <c r="A29" s="57" t="s">
        <v>207</v>
      </c>
      <c r="B29" s="58" t="s">
        <v>171</v>
      </c>
      <c r="C29" s="59" t="s">
        <v>208</v>
      </c>
      <c r="D29" s="60">
        <f t="shared" si="10"/>
        <v>7812000</v>
      </c>
      <c r="E29" s="60">
        <v>5291000</v>
      </c>
      <c r="F29" s="60">
        <v>2521000</v>
      </c>
      <c r="G29" s="60">
        <f>H29+I29</f>
        <v>273717.99</v>
      </c>
      <c r="H29" s="60">
        <v>0</v>
      </c>
      <c r="I29" s="60">
        <v>273717.99</v>
      </c>
      <c r="J29" s="27">
        <f t="shared" si="5"/>
        <v>3.5038145161290322</v>
      </c>
      <c r="K29" s="27">
        <f t="shared" si="6"/>
        <v>0</v>
      </c>
      <c r="L29" s="27">
        <f t="shared" si="7"/>
        <v>10.85751646172154</v>
      </c>
      <c r="M29" s="7"/>
    </row>
    <row r="30" spans="1:13" ht="31.5" x14ac:dyDescent="0.25">
      <c r="A30" s="57" t="s">
        <v>209</v>
      </c>
      <c r="B30" s="58" t="s">
        <v>171</v>
      </c>
      <c r="C30" s="59" t="s">
        <v>210</v>
      </c>
      <c r="D30" s="60">
        <f t="shared" si="10"/>
        <v>506100</v>
      </c>
      <c r="E30" s="60">
        <v>205100</v>
      </c>
      <c r="F30" s="60">
        <v>301000</v>
      </c>
      <c r="G30" s="60">
        <f>H30+I30</f>
        <v>0</v>
      </c>
      <c r="H30" s="60"/>
      <c r="I30" s="60"/>
      <c r="J30" s="27">
        <f t="shared" si="5"/>
        <v>0</v>
      </c>
      <c r="K30" s="27">
        <f t="shared" si="6"/>
        <v>0</v>
      </c>
      <c r="L30" s="27">
        <f t="shared" si="7"/>
        <v>0</v>
      </c>
      <c r="M30" s="7"/>
    </row>
    <row r="31" spans="1:13" ht="31.5" x14ac:dyDescent="0.25">
      <c r="A31" s="47" t="s">
        <v>211</v>
      </c>
      <c r="B31" s="48" t="s">
        <v>171</v>
      </c>
      <c r="C31" s="49" t="s">
        <v>212</v>
      </c>
      <c r="D31" s="50">
        <f>D32+D33+D34+D35</f>
        <v>92368810</v>
      </c>
      <c r="E31" s="50">
        <f>E32+E33+E34+E35</f>
        <v>20210</v>
      </c>
      <c r="F31" s="50">
        <f t="shared" ref="F31:I31" si="12">F32+F33+F34</f>
        <v>92348600</v>
      </c>
      <c r="G31" s="50">
        <f>G32+G33+G34+G35</f>
        <v>2279551.94</v>
      </c>
      <c r="H31" s="50">
        <f>H32+H33+H34+H35</f>
        <v>20210</v>
      </c>
      <c r="I31" s="50">
        <f t="shared" si="12"/>
        <v>2259341.94</v>
      </c>
      <c r="J31" s="50">
        <f t="shared" si="5"/>
        <v>2.4678805973574849</v>
      </c>
      <c r="K31" s="50">
        <f t="shared" si="6"/>
        <v>100</v>
      </c>
      <c r="L31" s="50">
        <f t="shared" si="7"/>
        <v>2.4465362117021807</v>
      </c>
      <c r="M31" s="7"/>
    </row>
    <row r="32" spans="1:13" ht="15.75" x14ac:dyDescent="0.25">
      <c r="A32" s="57" t="s">
        <v>213</v>
      </c>
      <c r="B32" s="58" t="s">
        <v>171</v>
      </c>
      <c r="C32" s="59" t="s">
        <v>214</v>
      </c>
      <c r="D32" s="60">
        <f>E32+F32</f>
        <v>67573300</v>
      </c>
      <c r="E32" s="60">
        <v>0</v>
      </c>
      <c r="F32" s="60">
        <v>67573300</v>
      </c>
      <c r="G32" s="60">
        <f>H32+I32</f>
        <v>1240230.97</v>
      </c>
      <c r="H32" s="60">
        <v>0</v>
      </c>
      <c r="I32" s="60">
        <v>1240230.97</v>
      </c>
      <c r="J32" s="27">
        <f t="shared" si="5"/>
        <v>1.8353861214414569</v>
      </c>
      <c r="K32" s="27" t="e">
        <f t="shared" si="6"/>
        <v>#DIV/0!</v>
      </c>
      <c r="L32" s="27">
        <f t="shared" si="7"/>
        <v>1.8353861214414569</v>
      </c>
      <c r="M32" s="7"/>
    </row>
    <row r="33" spans="1:13" ht="15.75" x14ac:dyDescent="0.25">
      <c r="A33" s="57" t="s">
        <v>215</v>
      </c>
      <c r="B33" s="58" t="s">
        <v>171</v>
      </c>
      <c r="C33" s="59" t="s">
        <v>216</v>
      </c>
      <c r="D33" s="60">
        <f t="shared" ref="D33:D35" si="13">E33+F33</f>
        <v>22522900</v>
      </c>
      <c r="E33" s="60"/>
      <c r="F33" s="60">
        <v>22522900</v>
      </c>
      <c r="G33" s="60">
        <f>H33+I33</f>
        <v>410844.06</v>
      </c>
      <c r="H33" s="60">
        <v>0</v>
      </c>
      <c r="I33" s="60">
        <v>410844.06</v>
      </c>
      <c r="J33" s="27">
        <f t="shared" si="5"/>
        <v>1.8241170541981717</v>
      </c>
      <c r="K33" s="27" t="e">
        <f t="shared" si="6"/>
        <v>#DIV/0!</v>
      </c>
      <c r="L33" s="27">
        <f t="shared" si="7"/>
        <v>1.8241170541981717</v>
      </c>
      <c r="M33" s="7"/>
    </row>
    <row r="34" spans="1:13" ht="15.75" x14ac:dyDescent="0.25">
      <c r="A34" s="57" t="s">
        <v>217</v>
      </c>
      <c r="B34" s="58" t="s">
        <v>171</v>
      </c>
      <c r="C34" s="59" t="s">
        <v>218</v>
      </c>
      <c r="D34" s="60">
        <f t="shared" si="13"/>
        <v>2252400</v>
      </c>
      <c r="E34" s="60">
        <v>0</v>
      </c>
      <c r="F34" s="60">
        <v>2252400</v>
      </c>
      <c r="G34" s="60">
        <f>H34+I34</f>
        <v>608266.91</v>
      </c>
      <c r="H34" s="60">
        <v>0</v>
      </c>
      <c r="I34" s="60">
        <v>608266.91</v>
      </c>
      <c r="J34" s="27">
        <f t="shared" si="5"/>
        <v>27.005279257680698</v>
      </c>
      <c r="K34" s="27" t="e">
        <f t="shared" si="6"/>
        <v>#DIV/0!</v>
      </c>
      <c r="L34" s="27">
        <f t="shared" si="7"/>
        <v>27.005279257680698</v>
      </c>
      <c r="M34" s="7"/>
    </row>
    <row r="35" spans="1:13" ht="31.5" x14ac:dyDescent="0.25">
      <c r="A35" s="57" t="s">
        <v>335</v>
      </c>
      <c r="B35" s="58" t="s">
        <v>171</v>
      </c>
      <c r="C35" s="59" t="s">
        <v>336</v>
      </c>
      <c r="D35" s="60">
        <f t="shared" si="13"/>
        <v>20210</v>
      </c>
      <c r="E35" s="60">
        <v>20210</v>
      </c>
      <c r="F35" s="60">
        <v>0</v>
      </c>
      <c r="G35" s="60">
        <f t="shared" ref="G35" si="14">H35+I35</f>
        <v>20210</v>
      </c>
      <c r="H35" s="60">
        <v>20210</v>
      </c>
      <c r="I35" s="60">
        <v>0</v>
      </c>
      <c r="J35" s="27">
        <f t="shared" si="5"/>
        <v>100</v>
      </c>
      <c r="K35" s="27">
        <f t="shared" si="6"/>
        <v>100</v>
      </c>
      <c r="L35" s="27" t="e">
        <f t="shared" si="7"/>
        <v>#DIV/0!</v>
      </c>
      <c r="M35" s="7"/>
    </row>
    <row r="36" spans="1:13" ht="15.75" x14ac:dyDescent="0.25">
      <c r="A36" s="47" t="s">
        <v>325</v>
      </c>
      <c r="B36" s="48" t="s">
        <v>171</v>
      </c>
      <c r="C36" s="49" t="s">
        <v>327</v>
      </c>
      <c r="D36" s="50">
        <f>D37</f>
        <v>0</v>
      </c>
      <c r="E36" s="50">
        <f>E37</f>
        <v>0</v>
      </c>
      <c r="F36" s="50">
        <f>F37</f>
        <v>0</v>
      </c>
      <c r="G36" s="50">
        <f>G37</f>
        <v>0</v>
      </c>
      <c r="H36" s="50">
        <f>H37</f>
        <v>0</v>
      </c>
      <c r="I36" s="50"/>
      <c r="J36" s="50" t="e">
        <f t="shared" si="5"/>
        <v>#DIV/0!</v>
      </c>
      <c r="K36" s="50" t="e">
        <f t="shared" si="6"/>
        <v>#DIV/0!</v>
      </c>
      <c r="L36" s="50" t="e">
        <f t="shared" si="7"/>
        <v>#DIV/0!</v>
      </c>
      <c r="M36" s="7"/>
    </row>
    <row r="37" spans="1:13" ht="31.5" x14ac:dyDescent="0.25">
      <c r="A37" s="57" t="s">
        <v>326</v>
      </c>
      <c r="B37" s="58" t="s">
        <v>171</v>
      </c>
      <c r="C37" s="49" t="s">
        <v>328</v>
      </c>
      <c r="D37" s="60">
        <f>E37+F37</f>
        <v>0</v>
      </c>
      <c r="E37" s="60">
        <v>0</v>
      </c>
      <c r="F37" s="60">
        <v>0</v>
      </c>
      <c r="G37" s="60">
        <f>H37+I37</f>
        <v>0</v>
      </c>
      <c r="H37" s="60">
        <v>0</v>
      </c>
      <c r="I37" s="60">
        <v>0</v>
      </c>
      <c r="J37" s="27" t="e">
        <f t="shared" si="5"/>
        <v>#DIV/0!</v>
      </c>
      <c r="K37" s="27" t="e">
        <f t="shared" si="6"/>
        <v>#DIV/0!</v>
      </c>
      <c r="L37" s="27" t="e">
        <f t="shared" si="7"/>
        <v>#DIV/0!</v>
      </c>
      <c r="M37" s="7"/>
    </row>
    <row r="38" spans="1:13" ht="15.75" x14ac:dyDescent="0.25">
      <c r="A38" s="47" t="s">
        <v>219</v>
      </c>
      <c r="B38" s="48" t="s">
        <v>171</v>
      </c>
      <c r="C38" s="49" t="s">
        <v>220</v>
      </c>
      <c r="D38" s="50">
        <f>D39+D40+D42+D43+D41</f>
        <v>224611760.01999998</v>
      </c>
      <c r="E38" s="50">
        <f>E39+E40+E42+E43+E41</f>
        <v>224611760.01999998</v>
      </c>
      <c r="F38" s="50">
        <v>0</v>
      </c>
      <c r="G38" s="50">
        <f>G39+G40+G42+G43+G41</f>
        <v>28552986</v>
      </c>
      <c r="H38" s="50">
        <f>H39+H40+H42+H43+H41</f>
        <v>28552986</v>
      </c>
      <c r="I38" s="50">
        <v>0</v>
      </c>
      <c r="J38" s="50">
        <f t="shared" si="5"/>
        <v>12.712150956591753</v>
      </c>
      <c r="K38" s="50">
        <f t="shared" si="6"/>
        <v>12.712150956591753</v>
      </c>
      <c r="L38" s="50" t="e">
        <f t="shared" si="7"/>
        <v>#DIV/0!</v>
      </c>
      <c r="M38" s="7"/>
    </row>
    <row r="39" spans="1:13" ht="15.75" x14ac:dyDescent="0.25">
      <c r="A39" s="57" t="s">
        <v>221</v>
      </c>
      <c r="B39" s="58" t="s">
        <v>171</v>
      </c>
      <c r="C39" s="59" t="s">
        <v>222</v>
      </c>
      <c r="D39" s="60">
        <f>E39+F39</f>
        <v>53611280</v>
      </c>
      <c r="E39" s="60">
        <v>53611280</v>
      </c>
      <c r="F39" s="60">
        <v>0</v>
      </c>
      <c r="G39" s="60">
        <f>H39+I39</f>
        <v>6110010.2699999996</v>
      </c>
      <c r="H39" s="60">
        <v>6110010.2699999996</v>
      </c>
      <c r="I39" s="60">
        <v>0</v>
      </c>
      <c r="J39" s="27">
        <f t="shared" si="5"/>
        <v>11.396874445079467</v>
      </c>
      <c r="K39" s="27">
        <f t="shared" si="6"/>
        <v>11.396874445079467</v>
      </c>
      <c r="L39" s="27" t="e">
        <f t="shared" si="7"/>
        <v>#DIV/0!</v>
      </c>
      <c r="M39" s="7"/>
    </row>
    <row r="40" spans="1:13" ht="15.75" x14ac:dyDescent="0.25">
      <c r="A40" s="57" t="s">
        <v>223</v>
      </c>
      <c r="B40" s="58" t="s">
        <v>171</v>
      </c>
      <c r="C40" s="59" t="s">
        <v>224</v>
      </c>
      <c r="D40" s="60">
        <f t="shared" ref="D40:D43" si="15">E40+F40</f>
        <v>116431800.02</v>
      </c>
      <c r="E40" s="60">
        <v>116431800.02</v>
      </c>
      <c r="F40" s="60">
        <v>0</v>
      </c>
      <c r="G40" s="60">
        <f t="shared" ref="G40:G43" si="16">H40+I40</f>
        <v>15570934.039999999</v>
      </c>
      <c r="H40" s="60">
        <v>15570934.039999999</v>
      </c>
      <c r="I40" s="60">
        <v>0</v>
      </c>
      <c r="J40" s="27">
        <f t="shared" si="5"/>
        <v>13.373437529373685</v>
      </c>
      <c r="K40" s="27">
        <f t="shared" si="6"/>
        <v>13.373437529373685</v>
      </c>
      <c r="L40" s="27" t="e">
        <f t="shared" si="7"/>
        <v>#DIV/0!</v>
      </c>
      <c r="M40" s="7"/>
    </row>
    <row r="41" spans="1:13" ht="15.75" x14ac:dyDescent="0.25">
      <c r="A41" s="57" t="s">
        <v>343</v>
      </c>
      <c r="B41" s="58" t="s">
        <v>171</v>
      </c>
      <c r="C41" s="59" t="s">
        <v>344</v>
      </c>
      <c r="D41" s="60">
        <f t="shared" si="15"/>
        <v>35577680</v>
      </c>
      <c r="E41" s="60">
        <v>35577680</v>
      </c>
      <c r="F41" s="60">
        <v>0</v>
      </c>
      <c r="G41" s="60">
        <f t="shared" si="16"/>
        <v>4782914.68</v>
      </c>
      <c r="H41" s="60">
        <v>4782914.68</v>
      </c>
      <c r="I41" s="60">
        <v>0</v>
      </c>
      <c r="J41" s="27">
        <f t="shared" ref="J41" si="17">G41/D41*100</f>
        <v>13.443582268433465</v>
      </c>
      <c r="K41" s="27">
        <f t="shared" ref="K41" si="18">H41/E41*100</f>
        <v>13.443582268433465</v>
      </c>
      <c r="L41" s="27" t="e">
        <f t="shared" si="7"/>
        <v>#DIV/0!</v>
      </c>
      <c r="M41" s="7"/>
    </row>
    <row r="42" spans="1:13" ht="31.5" x14ac:dyDescent="0.25">
      <c r="A42" s="57" t="s">
        <v>225</v>
      </c>
      <c r="B42" s="58" t="s">
        <v>171</v>
      </c>
      <c r="C42" s="59" t="s">
        <v>226</v>
      </c>
      <c r="D42" s="60">
        <f t="shared" si="15"/>
        <v>951200</v>
      </c>
      <c r="E42" s="60">
        <v>951200</v>
      </c>
      <c r="F42" s="60">
        <v>0</v>
      </c>
      <c r="G42" s="60">
        <f t="shared" si="16"/>
        <v>1000</v>
      </c>
      <c r="H42" s="60">
        <v>1000</v>
      </c>
      <c r="I42" s="27">
        <v>0</v>
      </c>
      <c r="J42" s="27">
        <f t="shared" si="5"/>
        <v>0.10513036164844407</v>
      </c>
      <c r="K42" s="27">
        <f t="shared" si="6"/>
        <v>0.10513036164844407</v>
      </c>
      <c r="L42" s="27" t="e">
        <f t="shared" si="7"/>
        <v>#DIV/0!</v>
      </c>
      <c r="M42" s="7"/>
    </row>
    <row r="43" spans="1:13" ht="15.75" x14ac:dyDescent="0.25">
      <c r="A43" s="57" t="s">
        <v>227</v>
      </c>
      <c r="B43" s="58" t="s">
        <v>171</v>
      </c>
      <c r="C43" s="59" t="s">
        <v>228</v>
      </c>
      <c r="D43" s="60">
        <f t="shared" si="15"/>
        <v>18039800</v>
      </c>
      <c r="E43" s="60">
        <v>18039800</v>
      </c>
      <c r="F43" s="60">
        <v>0</v>
      </c>
      <c r="G43" s="60">
        <f t="shared" si="16"/>
        <v>2088127.01</v>
      </c>
      <c r="H43" s="60">
        <v>2088127.01</v>
      </c>
      <c r="I43" s="27">
        <v>0</v>
      </c>
      <c r="J43" s="27">
        <f t="shared" si="5"/>
        <v>11.575111752901917</v>
      </c>
      <c r="K43" s="27">
        <f t="shared" si="6"/>
        <v>11.575111752901917</v>
      </c>
      <c r="L43" s="27" t="e">
        <f t="shared" si="7"/>
        <v>#DIV/0!</v>
      </c>
      <c r="M43" s="7"/>
    </row>
    <row r="44" spans="1:13" ht="15.75" x14ac:dyDescent="0.25">
      <c r="A44" s="47" t="s">
        <v>229</v>
      </c>
      <c r="B44" s="48" t="s">
        <v>171</v>
      </c>
      <c r="C44" s="49" t="s">
        <v>230</v>
      </c>
      <c r="D44" s="50">
        <f>D45+D46</f>
        <v>32558600</v>
      </c>
      <c r="E44" s="50">
        <f t="shared" ref="E44:I44" si="19">E45+E46</f>
        <v>34248600</v>
      </c>
      <c r="F44" s="50">
        <f t="shared" si="19"/>
        <v>310000</v>
      </c>
      <c r="G44" s="50">
        <f>H44+I44</f>
        <v>5549151.3399999999</v>
      </c>
      <c r="H44" s="50">
        <f t="shared" si="19"/>
        <v>5523451.3399999999</v>
      </c>
      <c r="I44" s="50">
        <f t="shared" si="19"/>
        <v>25700</v>
      </c>
      <c r="J44" s="50">
        <f t="shared" si="5"/>
        <v>17.043580927926875</v>
      </c>
      <c r="K44" s="50">
        <f t="shared" si="6"/>
        <v>16.127524453554308</v>
      </c>
      <c r="L44" s="50">
        <f t="shared" si="7"/>
        <v>8.2903225806451619</v>
      </c>
      <c r="M44" s="7"/>
    </row>
    <row r="45" spans="1:13" ht="15.75" x14ac:dyDescent="0.25">
      <c r="A45" s="57" t="s">
        <v>231</v>
      </c>
      <c r="B45" s="58" t="s">
        <v>171</v>
      </c>
      <c r="C45" s="59" t="s">
        <v>232</v>
      </c>
      <c r="D45" s="60">
        <f>E45+F45-2000000</f>
        <v>28683600</v>
      </c>
      <c r="E45" s="60">
        <v>30373600</v>
      </c>
      <c r="F45" s="60">
        <v>310000</v>
      </c>
      <c r="G45" s="60">
        <f>H45+I45</f>
        <v>4884917.28</v>
      </c>
      <c r="H45" s="60">
        <v>4859217.28</v>
      </c>
      <c r="I45" s="60">
        <v>25700</v>
      </c>
      <c r="J45" s="27">
        <f t="shared" si="5"/>
        <v>17.030349328536168</v>
      </c>
      <c r="K45" s="27">
        <f t="shared" si="6"/>
        <v>15.998160507809414</v>
      </c>
      <c r="L45" s="27">
        <f t="shared" si="7"/>
        <v>8.2903225806451619</v>
      </c>
      <c r="M45" s="7"/>
    </row>
    <row r="46" spans="1:13" ht="31.5" x14ac:dyDescent="0.25">
      <c r="A46" s="57" t="s">
        <v>233</v>
      </c>
      <c r="B46" s="58" t="s">
        <v>171</v>
      </c>
      <c r="C46" s="59" t="s">
        <v>234</v>
      </c>
      <c r="D46" s="60">
        <f>E46+F46</f>
        <v>3875000</v>
      </c>
      <c r="E46" s="60">
        <v>3875000</v>
      </c>
      <c r="F46" s="60">
        <v>0</v>
      </c>
      <c r="G46" s="60">
        <f>H46+I46</f>
        <v>664234.06000000006</v>
      </c>
      <c r="H46" s="60">
        <v>664234.06000000006</v>
      </c>
      <c r="I46" s="60"/>
      <c r="J46" s="27">
        <f t="shared" si="5"/>
        <v>17.141524129032259</v>
      </c>
      <c r="K46" s="27">
        <f t="shared" si="6"/>
        <v>17.141524129032259</v>
      </c>
      <c r="L46" s="27" t="e">
        <f t="shared" si="7"/>
        <v>#DIV/0!</v>
      </c>
      <c r="M46" s="7"/>
    </row>
    <row r="47" spans="1:13" ht="15.75" x14ac:dyDescent="0.25">
      <c r="A47" s="47" t="s">
        <v>321</v>
      </c>
      <c r="B47" s="48" t="s">
        <v>171</v>
      </c>
      <c r="C47" s="49" t="s">
        <v>323</v>
      </c>
      <c r="D47" s="61">
        <f t="shared" ref="D47:I47" si="20">D48</f>
        <v>30000</v>
      </c>
      <c r="E47" s="61">
        <f t="shared" si="20"/>
        <v>30000</v>
      </c>
      <c r="F47" s="61">
        <f t="shared" si="20"/>
        <v>0</v>
      </c>
      <c r="G47" s="61">
        <f t="shared" si="20"/>
        <v>30000</v>
      </c>
      <c r="H47" s="61">
        <f t="shared" si="20"/>
        <v>30000</v>
      </c>
      <c r="I47" s="61">
        <f t="shared" si="20"/>
        <v>0</v>
      </c>
      <c r="J47" s="50">
        <f t="shared" si="5"/>
        <v>100</v>
      </c>
      <c r="K47" s="50">
        <f t="shared" si="6"/>
        <v>100</v>
      </c>
      <c r="L47" s="50" t="e">
        <f t="shared" si="7"/>
        <v>#DIV/0!</v>
      </c>
      <c r="M47" s="7"/>
    </row>
    <row r="48" spans="1:13" ht="31.5" x14ac:dyDescent="0.25">
      <c r="A48" s="57" t="s">
        <v>322</v>
      </c>
      <c r="B48" s="58" t="s">
        <v>171</v>
      </c>
      <c r="C48" s="59" t="s">
        <v>324</v>
      </c>
      <c r="D48" s="60">
        <f>E48+F48</f>
        <v>30000</v>
      </c>
      <c r="E48" s="60">
        <v>30000</v>
      </c>
      <c r="F48" s="60">
        <v>0</v>
      </c>
      <c r="G48" s="60">
        <f>H48+I48</f>
        <v>30000</v>
      </c>
      <c r="H48" s="60">
        <v>30000</v>
      </c>
      <c r="I48" s="60">
        <v>0</v>
      </c>
      <c r="J48" s="27">
        <f t="shared" si="5"/>
        <v>100</v>
      </c>
      <c r="K48" s="27">
        <f t="shared" si="6"/>
        <v>100</v>
      </c>
      <c r="L48" s="27" t="e">
        <f t="shared" si="7"/>
        <v>#DIV/0!</v>
      </c>
      <c r="M48" s="7"/>
    </row>
    <row r="49" spans="1:13" ht="15.75" x14ac:dyDescent="0.25">
      <c r="A49" s="47" t="s">
        <v>235</v>
      </c>
      <c r="B49" s="48" t="s">
        <v>171</v>
      </c>
      <c r="C49" s="49" t="s">
        <v>236</v>
      </c>
      <c r="D49" s="50">
        <f t="shared" ref="D49:I49" si="21">SUM(D50:D53)</f>
        <v>15679700</v>
      </c>
      <c r="E49" s="50">
        <f t="shared" si="21"/>
        <v>15217200</v>
      </c>
      <c r="F49" s="50">
        <f t="shared" si="21"/>
        <v>462500</v>
      </c>
      <c r="G49" s="50">
        <f t="shared" si="21"/>
        <v>2842543.67</v>
      </c>
      <c r="H49" s="50">
        <f t="shared" si="21"/>
        <v>2755372.67</v>
      </c>
      <c r="I49" s="50">
        <f t="shared" si="21"/>
        <v>87171</v>
      </c>
      <c r="J49" s="50">
        <f t="shared" si="5"/>
        <v>18.128814135474531</v>
      </c>
      <c r="K49" s="50">
        <f t="shared" si="6"/>
        <v>18.106962318954867</v>
      </c>
      <c r="L49" s="50">
        <f t="shared" si="7"/>
        <v>18.847783783783782</v>
      </c>
      <c r="M49" s="7"/>
    </row>
    <row r="50" spans="1:13" ht="15.75" x14ac:dyDescent="0.25">
      <c r="A50" s="57" t="s">
        <v>237</v>
      </c>
      <c r="B50" s="58" t="s">
        <v>171</v>
      </c>
      <c r="C50" s="59" t="s">
        <v>238</v>
      </c>
      <c r="D50" s="60">
        <f>E50+F50</f>
        <v>1462500</v>
      </c>
      <c r="E50" s="60">
        <v>1000000</v>
      </c>
      <c r="F50" s="60">
        <v>462500</v>
      </c>
      <c r="G50" s="60">
        <f>H50+I50</f>
        <v>786598.34</v>
      </c>
      <c r="H50" s="60">
        <v>699427.34</v>
      </c>
      <c r="I50" s="60">
        <v>87171</v>
      </c>
      <c r="J50" s="27">
        <f t="shared" si="5"/>
        <v>53.784501880341871</v>
      </c>
      <c r="K50" s="27">
        <f t="shared" si="6"/>
        <v>69.942734000000002</v>
      </c>
      <c r="L50" s="27">
        <f t="shared" si="7"/>
        <v>18.847783783783782</v>
      </c>
      <c r="M50" s="7"/>
    </row>
    <row r="51" spans="1:13" ht="15.75" x14ac:dyDescent="0.25">
      <c r="A51" s="57" t="s">
        <v>239</v>
      </c>
      <c r="B51" s="58" t="s">
        <v>171</v>
      </c>
      <c r="C51" s="59" t="s">
        <v>240</v>
      </c>
      <c r="D51" s="60">
        <f t="shared" ref="D51:D53" si="22">E51+F51</f>
        <v>10530000</v>
      </c>
      <c r="E51" s="60">
        <v>10530000</v>
      </c>
      <c r="F51" s="60">
        <v>0</v>
      </c>
      <c r="G51" s="60">
        <f t="shared" ref="G51:G53" si="23">H51+I51</f>
        <v>1662713.45</v>
      </c>
      <c r="H51" s="60">
        <v>1662713.45</v>
      </c>
      <c r="I51" s="60">
        <v>0</v>
      </c>
      <c r="J51" s="27">
        <f t="shared" si="5"/>
        <v>15.79025118708452</v>
      </c>
      <c r="K51" s="27">
        <f t="shared" si="6"/>
        <v>15.79025118708452</v>
      </c>
      <c r="L51" s="27" t="e">
        <f t="shared" si="7"/>
        <v>#DIV/0!</v>
      </c>
      <c r="M51" s="7"/>
    </row>
    <row r="52" spans="1:13" ht="15.75" x14ac:dyDescent="0.25">
      <c r="A52" s="57"/>
      <c r="B52" s="58" t="s">
        <v>171</v>
      </c>
      <c r="C52" s="59" t="s">
        <v>353</v>
      </c>
      <c r="D52" s="60">
        <f>E52+F52</f>
        <v>1437600</v>
      </c>
      <c r="E52" s="60">
        <v>1437600</v>
      </c>
      <c r="F52" s="60"/>
      <c r="G52" s="60">
        <f t="shared" si="23"/>
        <v>70000</v>
      </c>
      <c r="H52" s="60">
        <v>70000</v>
      </c>
      <c r="I52" s="60"/>
      <c r="J52" s="27">
        <f t="shared" si="5"/>
        <v>4.8692264885920977</v>
      </c>
      <c r="K52" s="27">
        <f t="shared" si="6"/>
        <v>4.8692264885920977</v>
      </c>
      <c r="L52" s="27" t="e">
        <f t="shared" si="7"/>
        <v>#DIV/0!</v>
      </c>
      <c r="M52" s="7"/>
    </row>
    <row r="53" spans="1:13" ht="31.5" x14ac:dyDescent="0.25">
      <c r="A53" s="57" t="s">
        <v>241</v>
      </c>
      <c r="B53" s="58" t="s">
        <v>171</v>
      </c>
      <c r="C53" s="59" t="s">
        <v>406</v>
      </c>
      <c r="D53" s="60">
        <f t="shared" si="22"/>
        <v>2249600</v>
      </c>
      <c r="E53" s="60">
        <v>2249600</v>
      </c>
      <c r="F53" s="60">
        <v>0</v>
      </c>
      <c r="G53" s="60">
        <f t="shared" si="23"/>
        <v>323231.88</v>
      </c>
      <c r="H53" s="60">
        <v>323231.88</v>
      </c>
      <c r="I53" s="60">
        <v>0</v>
      </c>
      <c r="J53" s="27">
        <f t="shared" si="5"/>
        <v>14.368415718349928</v>
      </c>
      <c r="K53" s="27">
        <f t="shared" si="6"/>
        <v>14.368415718349928</v>
      </c>
      <c r="L53" s="27" t="e">
        <f t="shared" si="7"/>
        <v>#DIV/0!</v>
      </c>
      <c r="M53" s="7"/>
    </row>
    <row r="54" spans="1:13" ht="15.75" x14ac:dyDescent="0.25">
      <c r="A54" s="47" t="s">
        <v>242</v>
      </c>
      <c r="B54" s="48" t="s">
        <v>171</v>
      </c>
      <c r="C54" s="49" t="s">
        <v>243</v>
      </c>
      <c r="D54" s="50">
        <f t="shared" ref="D54:I54" si="24">D55+D56</f>
        <v>361400</v>
      </c>
      <c r="E54" s="50">
        <f t="shared" si="24"/>
        <v>17200</v>
      </c>
      <c r="F54" s="50">
        <f t="shared" si="24"/>
        <v>344200</v>
      </c>
      <c r="G54" s="50">
        <f t="shared" si="24"/>
        <v>49377</v>
      </c>
      <c r="H54" s="50">
        <f t="shared" si="24"/>
        <v>4377</v>
      </c>
      <c r="I54" s="50">
        <f t="shared" si="24"/>
        <v>45000</v>
      </c>
      <c r="J54" s="50">
        <f t="shared" si="5"/>
        <v>13.662700608743775</v>
      </c>
      <c r="K54" s="50">
        <f t="shared" si="6"/>
        <v>25.447674418604649</v>
      </c>
      <c r="L54" s="50">
        <f t="shared" si="7"/>
        <v>13.073794305636257</v>
      </c>
      <c r="M54" s="7"/>
    </row>
    <row r="55" spans="1:13" ht="15.75" x14ac:dyDescent="0.25">
      <c r="A55" s="57" t="s">
        <v>244</v>
      </c>
      <c r="B55" s="58" t="s">
        <v>171</v>
      </c>
      <c r="C55" s="59" t="s">
        <v>245</v>
      </c>
      <c r="D55" s="60">
        <f>E55+F55</f>
        <v>27200</v>
      </c>
      <c r="E55" s="60">
        <v>17200</v>
      </c>
      <c r="F55" s="60">
        <v>10000</v>
      </c>
      <c r="G55" s="60">
        <f>H55+I55</f>
        <v>4377</v>
      </c>
      <c r="H55" s="60">
        <v>4377</v>
      </c>
      <c r="I55" s="60"/>
      <c r="J55" s="27">
        <f t="shared" si="5"/>
        <v>16.091911764705884</v>
      </c>
      <c r="K55" s="27">
        <f t="shared" si="6"/>
        <v>25.447674418604649</v>
      </c>
      <c r="L55" s="27">
        <f t="shared" si="7"/>
        <v>0</v>
      </c>
      <c r="M55" s="7"/>
    </row>
    <row r="56" spans="1:13" ht="31.5" x14ac:dyDescent="0.25">
      <c r="A56" s="57" t="s">
        <v>246</v>
      </c>
      <c r="B56" s="58" t="s">
        <v>171</v>
      </c>
      <c r="C56" s="59" t="s">
        <v>247</v>
      </c>
      <c r="D56" s="60">
        <f>E56+F56</f>
        <v>334200</v>
      </c>
      <c r="E56" s="60">
        <v>0</v>
      </c>
      <c r="F56" s="60">
        <v>334200</v>
      </c>
      <c r="G56" s="60">
        <f>H56+I56</f>
        <v>45000</v>
      </c>
      <c r="H56" s="60">
        <v>0</v>
      </c>
      <c r="I56" s="60">
        <v>45000</v>
      </c>
      <c r="J56" s="27">
        <f t="shared" si="5"/>
        <v>13.464991023339318</v>
      </c>
      <c r="K56" s="27" t="e">
        <f t="shared" si="6"/>
        <v>#DIV/0!</v>
      </c>
      <c r="L56" s="27">
        <f t="shared" si="7"/>
        <v>13.464991023339318</v>
      </c>
      <c r="M56" s="7"/>
    </row>
    <row r="57" spans="1:13" ht="47.25" x14ac:dyDescent="0.25">
      <c r="A57" s="47" t="s">
        <v>248</v>
      </c>
      <c r="B57" s="48" t="s">
        <v>171</v>
      </c>
      <c r="C57" s="49" t="s">
        <v>249</v>
      </c>
      <c r="D57" s="50">
        <f t="shared" ref="D57:I57" si="25">D58</f>
        <v>10000</v>
      </c>
      <c r="E57" s="50">
        <f t="shared" si="25"/>
        <v>10000</v>
      </c>
      <c r="F57" s="50">
        <f t="shared" si="25"/>
        <v>0</v>
      </c>
      <c r="G57" s="50">
        <f t="shared" si="25"/>
        <v>0</v>
      </c>
      <c r="H57" s="50">
        <f t="shared" si="25"/>
        <v>0</v>
      </c>
      <c r="I57" s="50">
        <f t="shared" si="25"/>
        <v>0</v>
      </c>
      <c r="J57" s="50">
        <f t="shared" si="5"/>
        <v>0</v>
      </c>
      <c r="K57" s="50">
        <f t="shared" si="6"/>
        <v>0</v>
      </c>
      <c r="L57" s="50" t="e">
        <f t="shared" si="7"/>
        <v>#DIV/0!</v>
      </c>
      <c r="M57" s="7"/>
    </row>
    <row r="58" spans="1:13" ht="31.5" x14ac:dyDescent="0.25">
      <c r="A58" s="57" t="s">
        <v>250</v>
      </c>
      <c r="B58" s="58" t="s">
        <v>171</v>
      </c>
      <c r="C58" s="59" t="s">
        <v>251</v>
      </c>
      <c r="D58" s="60">
        <f>E58+F58</f>
        <v>10000</v>
      </c>
      <c r="E58" s="60">
        <v>10000</v>
      </c>
      <c r="F58" s="60">
        <v>0</v>
      </c>
      <c r="G58" s="60">
        <f>H58+I58</f>
        <v>0</v>
      </c>
      <c r="H58" s="60"/>
      <c r="I58" s="60">
        <v>0</v>
      </c>
      <c r="J58" s="27">
        <f t="shared" si="5"/>
        <v>0</v>
      </c>
      <c r="K58" s="27">
        <f t="shared" si="6"/>
        <v>0</v>
      </c>
      <c r="L58" s="27" t="e">
        <f t="shared" si="7"/>
        <v>#DIV/0!</v>
      </c>
      <c r="M58" s="7"/>
    </row>
    <row r="59" spans="1:13" ht="78.75" x14ac:dyDescent="0.25">
      <c r="A59" s="47" t="s">
        <v>252</v>
      </c>
      <c r="B59" s="48" t="s">
        <v>171</v>
      </c>
      <c r="C59" s="49" t="s">
        <v>253</v>
      </c>
      <c r="D59" s="50">
        <f t="shared" ref="D59:G59" si="26">D61</f>
        <v>0</v>
      </c>
      <c r="E59" s="50">
        <f>E61+E60</f>
        <v>15401100</v>
      </c>
      <c r="F59" s="50">
        <f>F61+F60</f>
        <v>203000</v>
      </c>
      <c r="G59" s="50">
        <f t="shared" si="26"/>
        <v>0</v>
      </c>
      <c r="H59" s="50">
        <f>H61+H60</f>
        <v>1395300</v>
      </c>
      <c r="I59" s="50">
        <f>I61+I60</f>
        <v>202957.74</v>
      </c>
      <c r="J59" s="50" t="e">
        <f t="shared" si="5"/>
        <v>#DIV/0!</v>
      </c>
      <c r="K59" s="50">
        <f t="shared" si="6"/>
        <v>9.0597424859263302</v>
      </c>
      <c r="L59" s="50">
        <f t="shared" si="7"/>
        <v>99.979182266009843</v>
      </c>
      <c r="M59" s="7"/>
    </row>
    <row r="60" spans="1:13" ht="31.5" x14ac:dyDescent="0.25">
      <c r="A60" s="57" t="s">
        <v>254</v>
      </c>
      <c r="B60" s="48"/>
      <c r="C60" s="59" t="s">
        <v>354</v>
      </c>
      <c r="D60" s="50"/>
      <c r="E60" s="27">
        <v>15401100</v>
      </c>
      <c r="F60" s="50"/>
      <c r="G60" s="50"/>
      <c r="H60" s="27">
        <v>1395300</v>
      </c>
      <c r="I60" s="50"/>
      <c r="J60" s="50"/>
      <c r="K60" s="50"/>
      <c r="L60" s="50"/>
      <c r="M60" s="7"/>
    </row>
    <row r="61" spans="1:13" ht="32.25" thickBot="1" x14ac:dyDescent="0.3">
      <c r="A61" s="57" t="s">
        <v>254</v>
      </c>
      <c r="B61" s="58" t="s">
        <v>171</v>
      </c>
      <c r="C61" s="59" t="s">
        <v>255</v>
      </c>
      <c r="D61" s="60"/>
      <c r="E61" s="60"/>
      <c r="F61" s="60">
        <v>203000</v>
      </c>
      <c r="G61" s="60"/>
      <c r="H61" s="60"/>
      <c r="I61" s="60">
        <v>202957.74</v>
      </c>
      <c r="J61" s="27" t="e">
        <f t="shared" si="5"/>
        <v>#DIV/0!</v>
      </c>
      <c r="K61" s="27" t="e">
        <f t="shared" si="6"/>
        <v>#DIV/0!</v>
      </c>
      <c r="L61" s="27">
        <f t="shared" si="7"/>
        <v>99.979182266009843</v>
      </c>
      <c r="M61" s="7"/>
    </row>
    <row r="62" spans="1:13" ht="16.5" thickBo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"/>
    </row>
    <row r="63" spans="1:13" ht="54.75" customHeight="1" thickBot="1" x14ac:dyDescent="0.3">
      <c r="A63" s="40" t="s">
        <v>256</v>
      </c>
      <c r="B63" s="41">
        <v>450</v>
      </c>
      <c r="C63" s="42" t="s">
        <v>20</v>
      </c>
      <c r="D63" s="43">
        <f>Доходы!D9-Расходы!D7</f>
        <v>-5157860.0199999809</v>
      </c>
      <c r="E63" s="43">
        <f>Доходы!E9-Расходы!E7</f>
        <v>-7058960.0199999809</v>
      </c>
      <c r="F63" s="43">
        <f>Доходы!F9-Расходы!F7</f>
        <v>-98900</v>
      </c>
      <c r="G63" s="43">
        <f>Доходы!G9-Расходы!G7</f>
        <v>-5872962.02480001</v>
      </c>
      <c r="H63" s="43">
        <f>Доходы!H9-Расходы!H7</f>
        <v>-3393990.8000000045</v>
      </c>
      <c r="I63" s="43">
        <f>Доходы!I9-Расходы!I7</f>
        <v>-2574371.2248</v>
      </c>
      <c r="J63" s="43"/>
      <c r="K63" s="43"/>
      <c r="L63" s="43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165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14" sqref="E14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21.8554687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6"/>
      <c r="B2" s="127"/>
      <c r="C2" s="127"/>
      <c r="D2" s="29" t="s">
        <v>308</v>
      </c>
      <c r="E2" s="29"/>
      <c r="F2" s="29"/>
      <c r="G2" s="44"/>
      <c r="H2" s="31"/>
      <c r="I2" s="31"/>
      <c r="J2" s="3"/>
    </row>
    <row r="3" spans="1:10" ht="14.1" customHeight="1" x14ac:dyDescent="0.25">
      <c r="A3" s="45"/>
      <c r="B3" s="46"/>
      <c r="C3" s="34"/>
      <c r="D3" s="33"/>
      <c r="E3" s="33"/>
      <c r="F3" s="33"/>
      <c r="G3" s="33"/>
      <c r="H3" s="35"/>
      <c r="I3" s="35"/>
      <c r="J3" s="3"/>
    </row>
    <row r="4" spans="1:10" ht="11.45" customHeight="1" x14ac:dyDescent="0.25">
      <c r="A4" s="123" t="s">
        <v>0</v>
      </c>
      <c r="B4" s="123" t="s">
        <v>1</v>
      </c>
      <c r="C4" s="123" t="s">
        <v>257</v>
      </c>
      <c r="D4" s="125" t="s">
        <v>3</v>
      </c>
      <c r="E4" s="120"/>
      <c r="F4" s="120"/>
      <c r="G4" s="120" t="s">
        <v>4</v>
      </c>
      <c r="H4" s="120"/>
      <c r="I4" s="120"/>
      <c r="J4" s="5"/>
    </row>
    <row r="5" spans="1:10" ht="139.5" customHeight="1" x14ac:dyDescent="0.25">
      <c r="A5" s="124"/>
      <c r="B5" s="124"/>
      <c r="C5" s="124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82" t="s">
        <v>10</v>
      </c>
      <c r="C6" s="82" t="s">
        <v>11</v>
      </c>
      <c r="D6" s="83" t="s">
        <v>12</v>
      </c>
      <c r="E6" s="83" t="s">
        <v>13</v>
      </c>
      <c r="F6" s="83" t="s">
        <v>14</v>
      </c>
      <c r="G6" s="83" t="s">
        <v>15</v>
      </c>
      <c r="H6" s="83" t="s">
        <v>16</v>
      </c>
      <c r="I6" s="83" t="s">
        <v>17</v>
      </c>
      <c r="J6" s="5"/>
    </row>
    <row r="7" spans="1:10" ht="51.75" customHeight="1" x14ac:dyDescent="0.25">
      <c r="A7" s="77" t="s">
        <v>258</v>
      </c>
      <c r="B7" s="86" t="s">
        <v>259</v>
      </c>
      <c r="C7" s="87" t="s">
        <v>20</v>
      </c>
      <c r="D7" s="88">
        <f>D9+D20</f>
        <v>7157860.0199999809</v>
      </c>
      <c r="E7" s="88">
        <f>E9+E20</f>
        <v>7058960.0199999809</v>
      </c>
      <c r="F7" s="89">
        <f>F20</f>
        <v>98900</v>
      </c>
      <c r="G7" s="88">
        <f>G9+G20</f>
        <v>5968362.0248000044</v>
      </c>
      <c r="H7" s="88">
        <f>H9+H20</f>
        <v>3393990.8000000045</v>
      </c>
      <c r="I7" s="90">
        <f>I9+I20</f>
        <v>2574371.2248</v>
      </c>
      <c r="J7" s="71"/>
    </row>
    <row r="8" spans="1:10" ht="19.5" customHeight="1" x14ac:dyDescent="0.25">
      <c r="A8" s="78" t="s">
        <v>260</v>
      </c>
      <c r="B8" s="91"/>
      <c r="C8" s="92"/>
      <c r="D8" s="92"/>
      <c r="E8" s="92"/>
      <c r="F8" s="92"/>
      <c r="G8" s="92"/>
      <c r="H8" s="93"/>
      <c r="I8" s="94"/>
      <c r="J8" s="71"/>
    </row>
    <row r="9" spans="1:10" ht="22.5" customHeight="1" x14ac:dyDescent="0.25">
      <c r="A9" s="79" t="s">
        <v>261</v>
      </c>
      <c r="B9" s="95" t="s">
        <v>262</v>
      </c>
      <c r="C9" s="96" t="s">
        <v>20</v>
      </c>
      <c r="D9" s="97">
        <f>E9</f>
        <v>2070000</v>
      </c>
      <c r="E9" s="97">
        <f>E11</f>
        <v>2070000</v>
      </c>
      <c r="F9" s="97" t="s">
        <v>21</v>
      </c>
      <c r="G9" s="72"/>
      <c r="H9" s="72"/>
      <c r="I9" s="98"/>
      <c r="J9" s="71"/>
    </row>
    <row r="10" spans="1:10" ht="12.95" customHeight="1" x14ac:dyDescent="0.25">
      <c r="A10" s="80" t="s">
        <v>263</v>
      </c>
      <c r="B10" s="91"/>
      <c r="C10" s="92"/>
      <c r="D10" s="92"/>
      <c r="E10" s="92"/>
      <c r="F10" s="70"/>
      <c r="G10" s="75"/>
      <c r="H10" s="75"/>
      <c r="I10" s="99"/>
      <c r="J10" s="71"/>
    </row>
    <row r="11" spans="1:10" ht="25.5" customHeight="1" x14ac:dyDescent="0.25">
      <c r="A11" s="81" t="s">
        <v>264</v>
      </c>
      <c r="B11" s="100" t="s">
        <v>262</v>
      </c>
      <c r="C11" s="101" t="s">
        <v>265</v>
      </c>
      <c r="D11" s="97">
        <f>E11</f>
        <v>2070000</v>
      </c>
      <c r="E11" s="97">
        <f>E12</f>
        <v>2070000</v>
      </c>
      <c r="F11" s="74" t="s">
        <v>21</v>
      </c>
      <c r="G11" s="76" t="s">
        <v>21</v>
      </c>
      <c r="H11" s="76" t="s">
        <v>21</v>
      </c>
      <c r="I11" s="102" t="s">
        <v>21</v>
      </c>
      <c r="J11" s="71"/>
    </row>
    <row r="12" spans="1:10" ht="30" customHeight="1" x14ac:dyDescent="0.25">
      <c r="A12" s="81" t="s">
        <v>266</v>
      </c>
      <c r="B12" s="100" t="s">
        <v>262</v>
      </c>
      <c r="C12" s="101" t="s">
        <v>267</v>
      </c>
      <c r="D12" s="97">
        <f>E12</f>
        <v>2070000</v>
      </c>
      <c r="E12" s="97">
        <f>E13</f>
        <v>2070000</v>
      </c>
      <c r="F12" s="97" t="s">
        <v>21</v>
      </c>
      <c r="G12" s="73" t="s">
        <v>21</v>
      </c>
      <c r="H12" s="73" t="s">
        <v>21</v>
      </c>
      <c r="I12" s="103" t="s">
        <v>21</v>
      </c>
      <c r="J12" s="71"/>
    </row>
    <row r="13" spans="1:10" ht="44.25" customHeight="1" x14ac:dyDescent="0.25">
      <c r="A13" s="81" t="s">
        <v>268</v>
      </c>
      <c r="B13" s="100" t="s">
        <v>262</v>
      </c>
      <c r="C13" s="101" t="s">
        <v>269</v>
      </c>
      <c r="D13" s="97">
        <f>E13</f>
        <v>2070000</v>
      </c>
      <c r="E13" s="97">
        <v>2070000</v>
      </c>
      <c r="F13" s="97" t="s">
        <v>21</v>
      </c>
      <c r="G13" s="104" t="s">
        <v>21</v>
      </c>
      <c r="H13" s="104" t="s">
        <v>21</v>
      </c>
      <c r="I13" s="105" t="s">
        <v>21</v>
      </c>
      <c r="J13" s="71"/>
    </row>
    <row r="14" spans="1:10" ht="45.75" customHeight="1" x14ac:dyDescent="0.25">
      <c r="A14" s="81" t="s">
        <v>270</v>
      </c>
      <c r="B14" s="100" t="s">
        <v>262</v>
      </c>
      <c r="C14" s="101" t="s">
        <v>271</v>
      </c>
      <c r="D14" s="97"/>
      <c r="E14" s="97"/>
      <c r="F14" s="97" t="s">
        <v>21</v>
      </c>
      <c r="G14" s="97"/>
      <c r="H14" s="97"/>
      <c r="I14" s="105" t="s">
        <v>21</v>
      </c>
      <c r="J14" s="71"/>
    </row>
    <row r="15" spans="1:10" ht="62.25" customHeight="1" x14ac:dyDescent="0.25">
      <c r="A15" s="81" t="s">
        <v>272</v>
      </c>
      <c r="B15" s="100" t="s">
        <v>262</v>
      </c>
      <c r="C15" s="101" t="s">
        <v>273</v>
      </c>
      <c r="D15" s="97"/>
      <c r="E15" s="97"/>
      <c r="F15" s="97" t="s">
        <v>21</v>
      </c>
      <c r="G15" s="97"/>
      <c r="H15" s="97"/>
      <c r="I15" s="105" t="s">
        <v>21</v>
      </c>
      <c r="J15" s="71"/>
    </row>
    <row r="16" spans="1:10" ht="46.5" customHeight="1" x14ac:dyDescent="0.25">
      <c r="A16" s="81" t="s">
        <v>274</v>
      </c>
      <c r="B16" s="100" t="s">
        <v>262</v>
      </c>
      <c r="C16" s="101" t="s">
        <v>275</v>
      </c>
      <c r="D16" s="97"/>
      <c r="E16" s="97"/>
      <c r="F16" s="97" t="s">
        <v>21</v>
      </c>
      <c r="G16" s="97"/>
      <c r="H16" s="97"/>
      <c r="I16" s="105" t="s">
        <v>21</v>
      </c>
      <c r="J16" s="71"/>
    </row>
    <row r="17" spans="1:10" ht="38.25" customHeight="1" x14ac:dyDescent="0.25">
      <c r="A17" s="81" t="s">
        <v>276</v>
      </c>
      <c r="B17" s="100" t="s">
        <v>262</v>
      </c>
      <c r="C17" s="101" t="s">
        <v>277</v>
      </c>
      <c r="D17" s="97"/>
      <c r="E17" s="97"/>
      <c r="F17" s="97" t="s">
        <v>21</v>
      </c>
      <c r="G17" s="97"/>
      <c r="H17" s="97"/>
      <c r="I17" s="105" t="s">
        <v>21</v>
      </c>
      <c r="J17" s="71"/>
    </row>
    <row r="18" spans="1:10" ht="24.75" customHeight="1" x14ac:dyDescent="0.25">
      <c r="A18" s="79" t="s">
        <v>278</v>
      </c>
      <c r="B18" s="95" t="s">
        <v>279</v>
      </c>
      <c r="C18" s="96" t="s">
        <v>20</v>
      </c>
      <c r="D18" s="97" t="s">
        <v>21</v>
      </c>
      <c r="E18" s="97" t="s">
        <v>21</v>
      </c>
      <c r="F18" s="97" t="s">
        <v>21</v>
      </c>
      <c r="G18" s="97" t="s">
        <v>21</v>
      </c>
      <c r="H18" s="97" t="s">
        <v>21</v>
      </c>
      <c r="I18" s="106" t="s">
        <v>21</v>
      </c>
      <c r="J18" s="71"/>
    </row>
    <row r="19" spans="1:10" ht="15" customHeight="1" x14ac:dyDescent="0.25">
      <c r="A19" s="80" t="s">
        <v>263</v>
      </c>
      <c r="B19" s="91"/>
      <c r="C19" s="92"/>
      <c r="D19" s="92"/>
      <c r="E19" s="92"/>
      <c r="F19" s="92"/>
      <c r="G19" s="92"/>
      <c r="H19" s="92"/>
      <c r="I19" s="107"/>
      <c r="J19" s="71"/>
    </row>
    <row r="20" spans="1:10" ht="24.75" customHeight="1" x14ac:dyDescent="0.25">
      <c r="A20" s="79" t="s">
        <v>280</v>
      </c>
      <c r="B20" s="95" t="s">
        <v>281</v>
      </c>
      <c r="C20" s="96" t="s">
        <v>20</v>
      </c>
      <c r="D20" s="97">
        <f>E20+F20</f>
        <v>5087860.0199999809</v>
      </c>
      <c r="E20" s="97">
        <f>E21</f>
        <v>4988960.0199999809</v>
      </c>
      <c r="F20" s="97">
        <f>F21</f>
        <v>98900</v>
      </c>
      <c r="G20" s="108">
        <f>H20+I20</f>
        <v>5968362.0248000044</v>
      </c>
      <c r="H20" s="97">
        <f>H21</f>
        <v>3393990.8000000045</v>
      </c>
      <c r="I20" s="106">
        <f>I21</f>
        <v>2574371.2248</v>
      </c>
      <c r="J20" s="71"/>
    </row>
    <row r="21" spans="1:10" ht="33.75" customHeight="1" x14ac:dyDescent="0.25">
      <c r="A21" s="81" t="s">
        <v>282</v>
      </c>
      <c r="B21" s="100" t="s">
        <v>281</v>
      </c>
      <c r="C21" s="101" t="s">
        <v>283</v>
      </c>
      <c r="D21" s="97">
        <f t="shared" ref="D21:D31" si="0">E21+F21</f>
        <v>5087860.0199999809</v>
      </c>
      <c r="E21" s="97">
        <f>E22+E27</f>
        <v>4988960.0199999809</v>
      </c>
      <c r="F21" s="97">
        <f>F22+F27</f>
        <v>98900</v>
      </c>
      <c r="G21" s="97">
        <f t="shared" ref="G21:G31" si="1">H21+I21</f>
        <v>5968362.0248000044</v>
      </c>
      <c r="H21" s="97">
        <f>H22+H27</f>
        <v>3393990.8000000045</v>
      </c>
      <c r="I21" s="106">
        <f>I22+I27</f>
        <v>2574371.2248</v>
      </c>
      <c r="J21" s="71"/>
    </row>
    <row r="22" spans="1:10" ht="24.75" customHeight="1" x14ac:dyDescent="0.25">
      <c r="A22" s="79" t="s">
        <v>284</v>
      </c>
      <c r="B22" s="95" t="s">
        <v>285</v>
      </c>
      <c r="C22" s="96" t="s">
        <v>20</v>
      </c>
      <c r="D22" s="97">
        <f t="shared" si="0"/>
        <v>-541637200</v>
      </c>
      <c r="E22" s="97">
        <f>E23</f>
        <v>-408680400</v>
      </c>
      <c r="F22" s="97">
        <f>F23</f>
        <v>-132956800</v>
      </c>
      <c r="G22" s="104">
        <f t="shared" si="1"/>
        <v>-54192236.185199998</v>
      </c>
      <c r="H22" s="104">
        <f>H23</f>
        <v>-49442483.82</v>
      </c>
      <c r="I22" s="106">
        <f>I23</f>
        <v>-4749752.3651999999</v>
      </c>
      <c r="J22" s="71"/>
    </row>
    <row r="23" spans="1:10" ht="15" customHeight="1" x14ac:dyDescent="0.25">
      <c r="A23" s="81" t="s">
        <v>286</v>
      </c>
      <c r="B23" s="100" t="s">
        <v>285</v>
      </c>
      <c r="C23" s="101" t="s">
        <v>287</v>
      </c>
      <c r="D23" s="97">
        <f t="shared" si="0"/>
        <v>-541637200</v>
      </c>
      <c r="E23" s="97">
        <f>E24</f>
        <v>-408680400</v>
      </c>
      <c r="F23" s="97">
        <f>F24</f>
        <v>-132956800</v>
      </c>
      <c r="G23" s="104">
        <f t="shared" si="1"/>
        <v>-54192236.185199998</v>
      </c>
      <c r="H23" s="104">
        <f>H24</f>
        <v>-49442483.82</v>
      </c>
      <c r="I23" s="106">
        <f>I24</f>
        <v>-4749752.3651999999</v>
      </c>
      <c r="J23" s="71"/>
    </row>
    <row r="24" spans="1:10" ht="34.5" customHeight="1" x14ac:dyDescent="0.25">
      <c r="A24" s="81" t="s">
        <v>288</v>
      </c>
      <c r="B24" s="100" t="s">
        <v>285</v>
      </c>
      <c r="C24" s="101" t="s">
        <v>289</v>
      </c>
      <c r="D24" s="97">
        <f t="shared" si="0"/>
        <v>-541637200</v>
      </c>
      <c r="E24" s="97">
        <f>E25+E26</f>
        <v>-408680400</v>
      </c>
      <c r="F24" s="97">
        <f>F25+F26</f>
        <v>-132956800</v>
      </c>
      <c r="G24" s="104">
        <f t="shared" si="1"/>
        <v>-54192236.185199998</v>
      </c>
      <c r="H24" s="104">
        <f>H25+H26</f>
        <v>-49442483.82</v>
      </c>
      <c r="I24" s="105">
        <f>I25+I26</f>
        <v>-4749752.3651999999</v>
      </c>
      <c r="J24" s="71"/>
    </row>
    <row r="25" spans="1:10" ht="30.75" customHeight="1" x14ac:dyDescent="0.25">
      <c r="A25" s="81" t="s">
        <v>290</v>
      </c>
      <c r="B25" s="100" t="s">
        <v>285</v>
      </c>
      <c r="C25" s="101" t="s">
        <v>291</v>
      </c>
      <c r="D25" s="97">
        <f t="shared" si="0"/>
        <v>-408680400</v>
      </c>
      <c r="E25" s="97">
        <f>-(Доходы!E9+Источники!E9)</f>
        <v>-408680400</v>
      </c>
      <c r="F25" s="97"/>
      <c r="G25" s="104">
        <f t="shared" si="1"/>
        <v>-49442483.82</v>
      </c>
      <c r="H25" s="97">
        <f>-(Доходы!H9+Источники!H9)</f>
        <v>-49442483.82</v>
      </c>
      <c r="I25" s="105"/>
      <c r="J25" s="71"/>
    </row>
    <row r="26" spans="1:10" ht="30.75" customHeight="1" x14ac:dyDescent="0.25">
      <c r="A26" s="81" t="s">
        <v>292</v>
      </c>
      <c r="B26" s="100" t="s">
        <v>285</v>
      </c>
      <c r="C26" s="101" t="s">
        <v>293</v>
      </c>
      <c r="D26" s="97">
        <f t="shared" si="0"/>
        <v>-132956800</v>
      </c>
      <c r="E26" s="97"/>
      <c r="F26" s="97">
        <f>-(Доходы!F9)</f>
        <v>-132956800</v>
      </c>
      <c r="G26" s="104">
        <f t="shared" si="1"/>
        <v>-4749752.3651999999</v>
      </c>
      <c r="H26" s="97"/>
      <c r="I26" s="106">
        <f>-(Доходы!I9)</f>
        <v>-4749752.3651999999</v>
      </c>
      <c r="J26" s="71"/>
    </row>
    <row r="27" spans="1:10" ht="24.75" customHeight="1" x14ac:dyDescent="0.25">
      <c r="A27" s="79" t="s">
        <v>294</v>
      </c>
      <c r="B27" s="95" t="s">
        <v>295</v>
      </c>
      <c r="C27" s="96" t="s">
        <v>20</v>
      </c>
      <c r="D27" s="97">
        <f t="shared" si="0"/>
        <v>546725060.01999998</v>
      </c>
      <c r="E27" s="97">
        <f>E28</f>
        <v>413669360.01999998</v>
      </c>
      <c r="F27" s="97">
        <f>F28</f>
        <v>133055700</v>
      </c>
      <c r="G27" s="104">
        <f t="shared" si="1"/>
        <v>60160598.210000008</v>
      </c>
      <c r="H27" s="104">
        <f>H28</f>
        <v>52836474.620000005</v>
      </c>
      <c r="I27" s="106">
        <f>I28</f>
        <v>7324123.5899999999</v>
      </c>
      <c r="J27" s="71"/>
    </row>
    <row r="28" spans="1:10" ht="35.25" customHeight="1" x14ac:dyDescent="0.25">
      <c r="A28" s="81" t="s">
        <v>296</v>
      </c>
      <c r="B28" s="100" t="s">
        <v>295</v>
      </c>
      <c r="C28" s="101" t="s">
        <v>297</v>
      </c>
      <c r="D28" s="97">
        <f t="shared" si="0"/>
        <v>546725060.01999998</v>
      </c>
      <c r="E28" s="97">
        <f>E29</f>
        <v>413669360.01999998</v>
      </c>
      <c r="F28" s="97">
        <f>F29</f>
        <v>133055700</v>
      </c>
      <c r="G28" s="104">
        <f t="shared" si="1"/>
        <v>60160598.210000008</v>
      </c>
      <c r="H28" s="104">
        <f>H29</f>
        <v>52836474.620000005</v>
      </c>
      <c r="I28" s="106">
        <f>I29</f>
        <v>7324123.5899999999</v>
      </c>
      <c r="J28" s="71"/>
    </row>
    <row r="29" spans="1:10" ht="36.75" customHeight="1" x14ac:dyDescent="0.25">
      <c r="A29" s="81" t="s">
        <v>298</v>
      </c>
      <c r="B29" s="100" t="s">
        <v>295</v>
      </c>
      <c r="C29" s="101" t="s">
        <v>299</v>
      </c>
      <c r="D29" s="97">
        <f t="shared" si="0"/>
        <v>546725060.01999998</v>
      </c>
      <c r="E29" s="97">
        <f>E30+E31</f>
        <v>413669360.01999998</v>
      </c>
      <c r="F29" s="97">
        <f>F30+F31</f>
        <v>133055700</v>
      </c>
      <c r="G29" s="104">
        <f t="shared" si="1"/>
        <v>60160598.210000008</v>
      </c>
      <c r="H29" s="104">
        <f>H30+H31</f>
        <v>52836474.620000005</v>
      </c>
      <c r="I29" s="106">
        <f>I30+I31</f>
        <v>7324123.5899999999</v>
      </c>
      <c r="J29" s="71"/>
    </row>
    <row r="30" spans="1:10" ht="31.5" customHeight="1" x14ac:dyDescent="0.25">
      <c r="A30" s="81" t="s">
        <v>300</v>
      </c>
      <c r="B30" s="100" t="s">
        <v>295</v>
      </c>
      <c r="C30" s="101" t="s">
        <v>301</v>
      </c>
      <c r="D30" s="97">
        <f t="shared" si="0"/>
        <v>413669360.01999998</v>
      </c>
      <c r="E30" s="97">
        <f>Расходы!E7</f>
        <v>413669360.01999998</v>
      </c>
      <c r="F30" s="97"/>
      <c r="G30" s="104">
        <f t="shared" si="1"/>
        <v>52836474.620000005</v>
      </c>
      <c r="H30" s="104">
        <f>Расходы!H7</f>
        <v>52836474.620000005</v>
      </c>
      <c r="I30" s="105"/>
      <c r="J30" s="71"/>
    </row>
    <row r="31" spans="1:10" ht="31.5" customHeight="1" thickBot="1" x14ac:dyDescent="0.3">
      <c r="A31" s="81" t="s">
        <v>302</v>
      </c>
      <c r="B31" s="109" t="s">
        <v>295</v>
      </c>
      <c r="C31" s="110" t="s">
        <v>303</v>
      </c>
      <c r="D31" s="111">
        <f t="shared" si="0"/>
        <v>133055700</v>
      </c>
      <c r="E31" s="111"/>
      <c r="F31" s="111">
        <f>Расходы!F7</f>
        <v>133055700</v>
      </c>
      <c r="G31" s="112">
        <f t="shared" si="1"/>
        <v>7324123.5899999999</v>
      </c>
      <c r="H31" s="112"/>
      <c r="I31" s="113">
        <f>Расходы!I7</f>
        <v>7324123.5899999999</v>
      </c>
      <c r="J31" s="71"/>
    </row>
    <row r="32" spans="1:10" hidden="1" x14ac:dyDescent="0.25">
      <c r="A32" s="8"/>
      <c r="B32" s="84"/>
      <c r="C32" s="84"/>
      <c r="D32" s="85"/>
      <c r="E32" s="85"/>
      <c r="F32" s="85"/>
      <c r="G32" s="85"/>
      <c r="H32" s="85"/>
      <c r="I32" s="85"/>
      <c r="J32" s="3" t="s">
        <v>165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2020-05-07T03:45:03Z</cp:lastPrinted>
  <dcterms:created xsi:type="dcterms:W3CDTF">2017-02-16T00:52:44Z</dcterms:created>
  <dcterms:modified xsi:type="dcterms:W3CDTF">2021-03-09T04:58:01Z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